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640" windowHeight="10575" activeTab="0"/>
  </bookViews>
  <sheets>
    <sheet name="JR21_DE" sheetId="1" r:id="rId1"/>
    <sheet name="JR21_FR" sheetId="2" r:id="rId2"/>
  </sheets>
  <definedNames/>
  <calcPr fullCalcOnLoad="1"/>
</workbook>
</file>

<file path=xl/comments1.xml><?xml version="1.0" encoding="utf-8"?>
<comments xmlns="http://schemas.openxmlformats.org/spreadsheetml/2006/main">
  <authors>
    <author>fahrner</author>
    <author>Peter Kalt</author>
  </authors>
  <commentList>
    <comment ref="F115" authorId="0">
      <text>
        <r>
          <rPr>
            <b/>
            <sz val="8"/>
            <rFont val="Tahoma"/>
            <family val="2"/>
          </rPr>
          <t>fahrner:</t>
        </r>
        <r>
          <rPr>
            <sz val="8"/>
            <rFont val="Tahoma"/>
            <family val="2"/>
          </rPr>
          <t xml:space="preserve">
Formel hinzugefügt; 22.09.11 rf</t>
        </r>
      </text>
    </comment>
    <comment ref="D471" authorId="1">
      <text>
        <r>
          <rPr>
            <b/>
            <sz val="9"/>
            <rFont val="Tahoma"/>
            <family val="2"/>
          </rPr>
          <t>Peter Kalt:</t>
        </r>
        <r>
          <rPr>
            <sz val="9"/>
            <rFont val="Tahoma"/>
            <family val="2"/>
          </rPr>
          <t xml:space="preserve">
16.85+3937.50
 aus Fonds
</t>
        </r>
      </text>
    </comment>
    <comment ref="F468" authorId="1">
      <text>
        <r>
          <rPr>
            <b/>
            <sz val="9"/>
            <rFont val="Tahoma"/>
            <family val="2"/>
          </rPr>
          <t>Peter Kalt:</t>
        </r>
        <r>
          <rPr>
            <sz val="9"/>
            <rFont val="Tahoma"/>
            <family val="2"/>
          </rPr>
          <t xml:space="preserve">
+ 1500 aus Fonds</t>
        </r>
      </text>
    </comment>
    <comment ref="F471" authorId="1">
      <text>
        <r>
          <rPr>
            <b/>
            <sz val="9"/>
            <rFont val="Tahoma"/>
            <family val="2"/>
          </rPr>
          <t>Peter Kalt:</t>
        </r>
        <r>
          <rPr>
            <sz val="9"/>
            <rFont val="Tahoma"/>
            <family val="2"/>
          </rPr>
          <t xml:space="preserve">
13.26
 aus Fonds
+ CHF 16.-- das Total stimmt</t>
        </r>
      </text>
    </comment>
  </commentList>
</comments>
</file>

<file path=xl/comments2.xml><?xml version="1.0" encoding="utf-8"?>
<comments xmlns="http://schemas.openxmlformats.org/spreadsheetml/2006/main">
  <authors>
    <author>fahrner</author>
    <author>Peter Kalt</author>
  </authors>
  <commentList>
    <comment ref="F115" authorId="0">
      <text>
        <r>
          <rPr>
            <b/>
            <sz val="8"/>
            <rFont val="Tahoma"/>
            <family val="2"/>
          </rPr>
          <t>fahrner:</t>
        </r>
        <r>
          <rPr>
            <sz val="8"/>
            <rFont val="Tahoma"/>
            <family val="2"/>
          </rPr>
          <t xml:space="preserve">
Formel hinzugefügt; 22.09.11 rf</t>
        </r>
      </text>
    </comment>
    <comment ref="F467" authorId="1">
      <text>
        <r>
          <rPr>
            <b/>
            <sz val="9"/>
            <rFont val="Tahoma"/>
            <family val="2"/>
          </rPr>
          <t>Peter Kalt:</t>
        </r>
        <r>
          <rPr>
            <sz val="9"/>
            <rFont val="Tahoma"/>
            <family val="2"/>
          </rPr>
          <t xml:space="preserve">
+ 1500 aus Fonds</t>
        </r>
      </text>
    </comment>
    <comment ref="D470" authorId="1">
      <text>
        <r>
          <rPr>
            <b/>
            <sz val="9"/>
            <rFont val="Tahoma"/>
            <family val="2"/>
          </rPr>
          <t>Peter Kalt:</t>
        </r>
        <r>
          <rPr>
            <sz val="9"/>
            <rFont val="Tahoma"/>
            <family val="2"/>
          </rPr>
          <t xml:space="preserve">
16.85+3937.50
 aus Fonds
</t>
        </r>
      </text>
    </comment>
    <comment ref="F470" authorId="1">
      <text>
        <r>
          <rPr>
            <b/>
            <sz val="9"/>
            <rFont val="Tahoma"/>
            <family val="2"/>
          </rPr>
          <t>Peter Kalt:</t>
        </r>
        <r>
          <rPr>
            <sz val="9"/>
            <rFont val="Tahoma"/>
            <family val="2"/>
          </rPr>
          <t xml:space="preserve">
13.26
 aus Fonds
+ CHF 16.-- das Total stimmt</t>
        </r>
      </text>
    </comment>
  </commentList>
</comments>
</file>

<file path=xl/sharedStrings.xml><?xml version="1.0" encoding="utf-8"?>
<sst xmlns="http://schemas.openxmlformats.org/spreadsheetml/2006/main" count="844" uniqueCount="558">
  <si>
    <t>Anmerkungen zu einzelnen Positionen der Betriebsrechnung</t>
  </si>
  <si>
    <t>Verteilt auf die Ressorts ergibt sich folgendes Bild:</t>
  </si>
  <si>
    <t>Verbandsführung, Administration und Sozialpolitik</t>
  </si>
  <si>
    <t>Rechtsdienst</t>
  </si>
  <si>
    <t>Reisen und Sport</t>
  </si>
  <si>
    <t>Bauen/Wohnungsvermittlung</t>
  </si>
  <si>
    <t>Beratungsstellen</t>
  </si>
  <si>
    <t>Total Personalaufwand</t>
  </si>
  <si>
    <t>Total Beiträge an andere Organisationen</t>
  </si>
  <si>
    <t>Abschreibungen auf Mobilien</t>
  </si>
  <si>
    <t>Total Abschreibungen auf Sachanlagen</t>
  </si>
  <si>
    <t>Erträge aus Wertschriften und Finanzanlagen</t>
  </si>
  <si>
    <t>Zinsen, Dividenden, Kursgewinne</t>
  </si>
  <si>
    <t>Bank- und Postspesen, Kursverluste</t>
  </si>
  <si>
    <t>Erläuterungen zu Positionen der Geldflussrechnung</t>
  </si>
  <si>
    <t>Die Geldflussrechnung zeigt die Veränderung der flüssigen Mittel, aufgeteilt auf die Faktoren Betriebstätigkeit, Investitionstätigkeit und Finanzierungstätigkeit.</t>
  </si>
  <si>
    <t>Die aufgeführten Fonds werden gemäss den Fondsbezeichnungen verwendet.</t>
  </si>
  <si>
    <t xml:space="preserve">Erträge </t>
  </si>
  <si>
    <t>Zuweisung</t>
  </si>
  <si>
    <t>Marketing, Aktionen, Öffentlichkeitsarbeit</t>
  </si>
  <si>
    <t>Kurse</t>
  </si>
  <si>
    <t>Einkauf Produkte Reisebüro</t>
  </si>
  <si>
    <t>Beiträge an andere Organisationen</t>
  </si>
  <si>
    <t>Sonstiger Aufwand, Spesen</t>
  </si>
  <si>
    <t>13)</t>
  </si>
  <si>
    <t>14)</t>
  </si>
  <si>
    <t>15)</t>
  </si>
  <si>
    <t>16)</t>
  </si>
  <si>
    <t>17)</t>
  </si>
  <si>
    <t>Liegenschaftsergebnis</t>
  </si>
  <si>
    <t>18)</t>
  </si>
  <si>
    <t>19)</t>
  </si>
  <si>
    <t>Abschreibungen mobile Sachanlagen</t>
  </si>
  <si>
    <t>Abschreibungen immobile Sachanlagen</t>
  </si>
  <si>
    <t>Erwerb von Sachanlagen</t>
  </si>
  <si>
    <t>Benevol</t>
  </si>
  <si>
    <t>Übrige Organisationen</t>
  </si>
  <si>
    <t>Raumkosten, Energie, Entsorgung</t>
  </si>
  <si>
    <t>Zuweisungen</t>
  </si>
  <si>
    <t>Zunahme an Zahlungsmitteln</t>
  </si>
  <si>
    <t>Abschreibungen auf Informatik</t>
  </si>
  <si>
    <t>Abschreibungen auf Sachanlagen</t>
  </si>
  <si>
    <t>Finances</t>
  </si>
  <si>
    <t>Bilan</t>
  </si>
  <si>
    <t>Actifs</t>
  </si>
  <si>
    <t>Remarques</t>
  </si>
  <si>
    <t>Actifs circulants</t>
  </si>
  <si>
    <t>Liquidités</t>
  </si>
  <si>
    <t>Créances</t>
  </si>
  <si>
    <t>Stocks</t>
  </si>
  <si>
    <t>Actifs immobilisés</t>
  </si>
  <si>
    <t>Biens mobiliers</t>
  </si>
  <si>
    <t>Biens financiers</t>
  </si>
  <si>
    <t>Total Actifs</t>
  </si>
  <si>
    <t>Passifs</t>
  </si>
  <si>
    <t>Fonds étrangers</t>
  </si>
  <si>
    <t>Fonds à court terme</t>
  </si>
  <si>
    <t>Dettes à court terme</t>
  </si>
  <si>
    <t>Capital des fonds</t>
  </si>
  <si>
    <t>Fonds avec affectation restreinte</t>
  </si>
  <si>
    <t>Capital de l'organisation</t>
  </si>
  <si>
    <t>Capital disponible</t>
  </si>
  <si>
    <t>Total Passifs</t>
  </si>
  <si>
    <t>Compte d'exploitation</t>
  </si>
  <si>
    <t>Recettes</t>
  </si>
  <si>
    <t>Part des sections aux collectes</t>
  </si>
  <si>
    <t>Cotisations membres</t>
  </si>
  <si>
    <t>Cotisations collectivités publiques</t>
  </si>
  <si>
    <t>Recettes prestations de service</t>
  </si>
  <si>
    <t>Recettes d'exploitation</t>
  </si>
  <si>
    <t>Total recettes</t>
  </si>
  <si>
    <t>Dépenses d'exploitation</t>
  </si>
  <si>
    <t>Frais de personnel</t>
  </si>
  <si>
    <t>Frais de locaux, énergie, entretien</t>
  </si>
  <si>
    <t>Entretien mobilier, aménagement, véhicules</t>
  </si>
  <si>
    <t>Frais de gestion et d'informatique</t>
  </si>
  <si>
    <t>Cours</t>
  </si>
  <si>
    <t>Contributions à d'autres organisations</t>
  </si>
  <si>
    <t>Amortissement des biens mobiliers</t>
  </si>
  <si>
    <t>Autres frais et dépenses</t>
  </si>
  <si>
    <t>Total dépenses</t>
  </si>
  <si>
    <t>Résultat d'exploitation</t>
  </si>
  <si>
    <t>Résultat financier</t>
  </si>
  <si>
    <t>Résultat immobilier</t>
  </si>
  <si>
    <t>Résultat annuel sans résultat des fonds</t>
  </si>
  <si>
    <t>Résultat annuel avant attributions et prélèvements</t>
  </si>
  <si>
    <t>Tableau de flux de trésorerie</t>
  </si>
  <si>
    <t>Flux de trésorerie de l'exploitation</t>
  </si>
  <si>
    <t>Amortissement sur biens mobiliers</t>
  </si>
  <si>
    <t>Liquidités provenant d'investissements</t>
  </si>
  <si>
    <t>Investissements</t>
  </si>
  <si>
    <t>Acquisitions biens mobiliers</t>
  </si>
  <si>
    <t>Etat des liquidités en début d'année</t>
  </si>
  <si>
    <t>Etat des liquidités en fin d'année</t>
  </si>
  <si>
    <t>Etat initial</t>
  </si>
  <si>
    <t>Apport</t>
  </si>
  <si>
    <t>Affectation</t>
  </si>
  <si>
    <t>Etat final</t>
  </si>
  <si>
    <t>Fonds sport</t>
  </si>
  <si>
    <t>1) Liquidités</t>
  </si>
  <si>
    <t>Caisses</t>
  </si>
  <si>
    <t>Poste</t>
  </si>
  <si>
    <t>Banques</t>
  </si>
  <si>
    <t>Total des liquidités</t>
  </si>
  <si>
    <t>2) Créances</t>
  </si>
  <si>
    <t>Créances envers des tiers</t>
  </si>
  <si>
    <t>Total des créances</t>
  </si>
  <si>
    <t>Biens mobiliers et immobiliers</t>
  </si>
  <si>
    <t>Informatique</t>
  </si>
  <si>
    <t>Mobilier</t>
  </si>
  <si>
    <t>Immobilier</t>
  </si>
  <si>
    <t>Amortissements cumulés</t>
  </si>
  <si>
    <t>Participations</t>
  </si>
  <si>
    <t>Total des placements financiers</t>
  </si>
  <si>
    <t>Succession Winkler</t>
  </si>
  <si>
    <t>Fonds du sport</t>
  </si>
  <si>
    <t>Remarques sur les diverses positions du compte d'exploitation</t>
  </si>
  <si>
    <t>Service juridique</t>
  </si>
  <si>
    <t>Total frais de personnel</t>
  </si>
  <si>
    <t>Construction / entremise de logement</t>
  </si>
  <si>
    <t>Autres organisations</t>
  </si>
  <si>
    <t>Total contributions à d'autres organisations</t>
  </si>
  <si>
    <t>Amortissement sur informatique</t>
  </si>
  <si>
    <t>Total amortissements des équipements mobiliers</t>
  </si>
  <si>
    <t>Intérêts, dividendes, bénéfices par des opérations de change</t>
  </si>
  <si>
    <t>Emoluments bancaires et postaux, pertes de change</t>
  </si>
  <si>
    <t>Total du résultat financier</t>
  </si>
  <si>
    <t>Explications sur les positions du tableau de flux de trésorerie</t>
  </si>
  <si>
    <t>Annexe</t>
  </si>
  <si>
    <t>Bases générales sur la présentation comptable</t>
  </si>
  <si>
    <t>Consolidation</t>
  </si>
  <si>
    <t>Principes régissant l'établissement et l'évaluation du bilan</t>
  </si>
  <si>
    <t>Sammlungen / Spenden / Legate brutto</t>
  </si>
  <si>
    <t>Sammlungen / Spenden Aufwand</t>
  </si>
  <si>
    <t>Organkosten / Spesen</t>
  </si>
  <si>
    <t>Total Finanzergebnis auf Sachanlagen</t>
  </si>
  <si>
    <t>Collectes / dons / legs bruts</t>
  </si>
  <si>
    <t>Dépenses liées aux collectes / dons</t>
  </si>
  <si>
    <t>Résultat net des collectes / dons</t>
  </si>
  <si>
    <t>Augmentation / diminution des dettes à court terme</t>
  </si>
  <si>
    <t>Die Rechnung über die Veränderung des Kapitals zeigt die Entwicklung jeder einzelnen Komponente des Kapitals.</t>
  </si>
  <si>
    <t>Recettes des titres et placements financiers</t>
  </si>
  <si>
    <t>Assurances choses, charges, taxes</t>
  </si>
  <si>
    <t>Marketing, actions, relations publiques</t>
  </si>
  <si>
    <t>Achats produits de l'agence de voyage</t>
  </si>
  <si>
    <t>Attributions à des fonds</t>
  </si>
  <si>
    <t>Amortissement des biens immobiliers</t>
  </si>
  <si>
    <t>Augmentation des fonds de liquidités</t>
  </si>
  <si>
    <t>Finanzen</t>
  </si>
  <si>
    <t>Bilanz</t>
  </si>
  <si>
    <t>Aktiven</t>
  </si>
  <si>
    <t>Anmerkung</t>
  </si>
  <si>
    <t>Anfangsbestand</t>
  </si>
  <si>
    <t>Endbestand</t>
  </si>
  <si>
    <t>Umlaufvermögen</t>
  </si>
  <si>
    <t>Flüssige Mittel</t>
  </si>
  <si>
    <t>Forderungen</t>
  </si>
  <si>
    <t>Vorräte</t>
  </si>
  <si>
    <t>Aktive Rechnungsabgrenzung</t>
  </si>
  <si>
    <t>1)</t>
  </si>
  <si>
    <t>2)</t>
  </si>
  <si>
    <t>Anlagevermögen</t>
  </si>
  <si>
    <t>Sachanlagen</t>
  </si>
  <si>
    <t>Finanzanlagen</t>
  </si>
  <si>
    <t>3)</t>
  </si>
  <si>
    <t>4)</t>
  </si>
  <si>
    <t>5)</t>
  </si>
  <si>
    <t>Total Aktiven</t>
  </si>
  <si>
    <t>Passiven</t>
  </si>
  <si>
    <t>Fremdkapital</t>
  </si>
  <si>
    <t>Kurzfristiges Fremdkapital</t>
  </si>
  <si>
    <t>Passive Rechnungsabgrenzung</t>
  </si>
  <si>
    <t>Fondskapital</t>
  </si>
  <si>
    <t>Zweckbindung</t>
  </si>
  <si>
    <t>6)</t>
  </si>
  <si>
    <t>Organisationskapital</t>
  </si>
  <si>
    <t>7)</t>
  </si>
  <si>
    <t>Freies Kapital</t>
  </si>
  <si>
    <t>8)</t>
  </si>
  <si>
    <t>Total Passiven</t>
  </si>
  <si>
    <t>Betriebsrechnung</t>
  </si>
  <si>
    <t>Ertrag</t>
  </si>
  <si>
    <t>Sammlungsanteil der Sektionen</t>
  </si>
  <si>
    <t>Sammelergebnis netto</t>
  </si>
  <si>
    <t>9)</t>
  </si>
  <si>
    <t>Mitgliederbeiträge</t>
  </si>
  <si>
    <t>Kostenbeiträge öffentliche Hand</t>
  </si>
  <si>
    <t>Einnahmen aus Dienstleistungen</t>
  </si>
  <si>
    <t>10)</t>
  </si>
  <si>
    <t>Betriebsertrag</t>
  </si>
  <si>
    <t>Total Ertrag</t>
  </si>
  <si>
    <t>Betriebsaufwand</t>
  </si>
  <si>
    <t>Personalaufwand</t>
  </si>
  <si>
    <t>11)</t>
  </si>
  <si>
    <t>Unterhalt Mobilien, Einrichtungen, Fahrzeuge</t>
  </si>
  <si>
    <t>Sachversicherungen, Abgaben, Gebühren</t>
  </si>
  <si>
    <t>Verwaltungs- und Informatikaufwand</t>
  </si>
  <si>
    <t>12)</t>
  </si>
  <si>
    <t>Total Betriebsaufwand</t>
  </si>
  <si>
    <t>Betriebsergebnis</t>
  </si>
  <si>
    <t>Finanzergebnis</t>
  </si>
  <si>
    <t>Jahresergebnis ohne Fondsergebnis</t>
  </si>
  <si>
    <t>Zweckgebundene Fonds</t>
  </si>
  <si>
    <t>Geldflussrechnung</t>
  </si>
  <si>
    <t>Geldfluss aus Betriebstätigkeit</t>
  </si>
  <si>
    <t>Geldfluss aus Investitionstätigkeit</t>
  </si>
  <si>
    <t>Anfangsbestand an flüssigen Mitteln</t>
  </si>
  <si>
    <t>Endbestand an flüssigen Mitteln</t>
  </si>
  <si>
    <t>Veränderung an Zahlungsmitteln</t>
  </si>
  <si>
    <t>Verwendung</t>
  </si>
  <si>
    <t>CHF</t>
  </si>
  <si>
    <t>Sportfonds</t>
  </si>
  <si>
    <t>Fonds mit einschränkender Zweckbindung</t>
  </si>
  <si>
    <t>20)</t>
  </si>
  <si>
    <t>Fonds Strukturentwicklung</t>
  </si>
  <si>
    <t>Nachlass Winkler</t>
  </si>
  <si>
    <t>Herzlichen Dank!</t>
  </si>
  <si>
    <t>Anhang</t>
  </si>
  <si>
    <t>Allgemeine Grundlagen der Rechnungslegung</t>
  </si>
  <si>
    <t>Konsolidierung</t>
  </si>
  <si>
    <t>Bilanzierungs- und Bewertungsgrundsätze</t>
  </si>
  <si>
    <t>Diese Position umfasst Kassen-, Post- und Bankkonten.</t>
  </si>
  <si>
    <t>Die Position umfasst die Aktivposten, die aus der sachlichen und zeitlichen Abgrenzung der einzelnen Aufwand- und Ertragspositionen resultieren. Die Bewertung erfolgt zum Nominalwert.</t>
  </si>
  <si>
    <t>Kurzfristige Verbindlichkeiten</t>
  </si>
  <si>
    <t>Diese Position umfasst die am Bilanzstichtag bereits zugesprochenen, aber noch nicht ausgeglichenen Verbindlichkeiten. Die Bewertung erfolgt zum Nominalwert.</t>
  </si>
  <si>
    <t>Die Position umfasst die Passivpositionen, die aus der sachlichen und zeitlichen Abgrenzung der einzelnen Aufwand- und Ertragspositionen resultieren. Die Bewertung erfolgt zum Nominalwert.</t>
  </si>
  <si>
    <t>Grundsätze der Geldflussrechnung</t>
  </si>
  <si>
    <t>1) Flüssige Mittel</t>
  </si>
  <si>
    <t>Kassen</t>
  </si>
  <si>
    <t>Post</t>
  </si>
  <si>
    <t>Banken</t>
  </si>
  <si>
    <t>Total Flüssige Mittel</t>
  </si>
  <si>
    <t>2) Forderungen</t>
  </si>
  <si>
    <t>Total Forderungen</t>
  </si>
  <si>
    <t>Informatik</t>
  </si>
  <si>
    <t>Mobilien</t>
  </si>
  <si>
    <t>Immobilien</t>
  </si>
  <si>
    <t>Total</t>
  </si>
  <si>
    <t>Beteiligungen</t>
  </si>
  <si>
    <t>Total Finanzanlagen</t>
  </si>
  <si>
    <t>Total Fonds mit einschränkender</t>
  </si>
  <si>
    <t>Fonds Bauen Bern</t>
  </si>
  <si>
    <t>Die Abschreibungen auf Sachanlagen sind auftgeteilt in:</t>
  </si>
  <si>
    <t>Schweiz. Gemeinnützige Gesellschaft</t>
  </si>
  <si>
    <t>Nahestehende Organisationen / Personen / Institutionen</t>
  </si>
  <si>
    <t xml:space="preserve">Jahresergebnis vor Entnahmen / Zuweisungen </t>
  </si>
  <si>
    <t>Abnahme zweckgebundene Anlagen</t>
  </si>
  <si>
    <t>Anmerkungen zu einzelnen Positionen der Bilanz und Erfolgsrechnung</t>
  </si>
  <si>
    <t>Verein LEA</t>
  </si>
  <si>
    <t>Forderungen gegenüber Dritten</t>
  </si>
  <si>
    <t>Diese Position umfasst Artikel, welche Procap Schweiz zentral einkauft und in der Regel den Sektionen weiterverkauft.</t>
  </si>
  <si>
    <r>
      <t>Solidarität.</t>
    </r>
    <r>
      <rPr>
        <sz val="11"/>
        <color indexed="8"/>
        <rFont val="Arial"/>
        <family val="2"/>
      </rPr>
      <t xml:space="preserve"> Procap Schweiz bekennt sich zu einer solidarischen Gesellschaft von Menschen mit und ohne Behinderung. Aus diesem Grund treten immer mehr Menschen ohne Behinderung unserem Verband als Solidarmitglied bei und ermöglichen dadurch, dass wir uns noch mehr für behinderte Menschen und ihre Anliegen einsetzen können.</t>
    </r>
  </si>
  <si>
    <t>Peter Kalt, Leiter Finanzen und Zentrale Dienste, Mitglied der Geschäftsleitung</t>
  </si>
  <si>
    <t>Total kurzfristige Verbindlichkeiten</t>
  </si>
  <si>
    <t>Verbindlichkeiten gegenüber Dritten</t>
  </si>
  <si>
    <t>21)</t>
  </si>
  <si>
    <t>22)</t>
  </si>
  <si>
    <t>Für die Jahresrechnung gilt grundsätzlich das Anschaffungs- bzw. Herstellungskostenprinzip. Dieses richtet sich nach dem Grundsatz der Einzelbewertung von Aktiven und Passiven. Die Buchhaltung wird in Schweizer Franken geführt. Die wichtigsten Bilanzierungsgrundsätze sind nachfolgend dargestellt:</t>
  </si>
  <si>
    <t>Diese Position umfasst die im Rahmen des statutarischen Zwecks von Procap Schweiz einsetzbaren Mittel.</t>
  </si>
  <si>
    <t xml:space="preserve">Diese Position umfasst Forderungen aus erbrachten Leistungen, rückforderbare Verrechnungssteuern, WIR-Guthaben sowie Mieterkautionen. Die Bewertung erfolgt zum Nominalwert. </t>
  </si>
  <si>
    <t>Kumulierte Wertberichtigungen</t>
  </si>
  <si>
    <t>3) Aktive Rechnungsabgrenzung</t>
  </si>
  <si>
    <t>4) Sachanlagen</t>
  </si>
  <si>
    <t>5) Finanzanlagen</t>
  </si>
  <si>
    <t>Die Rechnungslegung von Procap Schweiz erfolgt in Übereinstimmung mit Swiss GAAP FER (Kern-FER und FER-21), den Vorschriften der ZEWO sowie den Bestimmungen der Statuten und vermittelt ein den tatsächlichen Verhältnissen entsprechendes Bild der Vermögens-, Finanz- und Ertragslage (true and fair view).</t>
  </si>
  <si>
    <t>Fonds Fachstelle Bauen Bern</t>
  </si>
  <si>
    <t>Bildung und Sensibilisierung</t>
  </si>
  <si>
    <t xml:space="preserve">Sektionsdienste </t>
  </si>
  <si>
    <t>Gebundenes Kapital</t>
  </si>
  <si>
    <t xml:space="preserve">Interne </t>
  </si>
  <si>
    <t>Transfers</t>
  </si>
  <si>
    <t>Veränderung</t>
  </si>
  <si>
    <t>Veränderung Fondskapital</t>
  </si>
  <si>
    <t>Veränderung des Fondskapitals</t>
  </si>
  <si>
    <t>(Fonds mit einschränkender Zweckbindung)</t>
  </si>
  <si>
    <t>Total Fondskapital</t>
  </si>
  <si>
    <t>Total Organisationskapital</t>
  </si>
  <si>
    <t>Weitere Anhangsangaben</t>
  </si>
  <si>
    <t>Anteilscheine</t>
  </si>
  <si>
    <t>Mittelbeschaffung</t>
  </si>
  <si>
    <t>Marketing/Öffentlichkeitsarbeit</t>
  </si>
  <si>
    <t>Jugendgruppen Procap</t>
  </si>
  <si>
    <t>Travel Trade Service,  Reisbüroverband</t>
  </si>
  <si>
    <t>Schweizer Reiseverband</t>
  </si>
  <si>
    <t>Nicht bilanzierter Sachverhalt</t>
  </si>
  <si>
    <t>Zuwendung in Form von Freiwilligenarbeit</t>
  </si>
  <si>
    <t>Nicht bilanzierte Verbindlichkeiten</t>
  </si>
  <si>
    <t>Leasing Fahrzeug</t>
  </si>
  <si>
    <t>Miete Fotokopierer</t>
  </si>
  <si>
    <t>Bei den Anteilscheinen handelt es sich um Aktienzertifikate des Reisebüroverbandes Travel Trade Service TTS, welchem Procap Schweiz im 2016 beigetreten ist.</t>
  </si>
  <si>
    <t>Procap Schweiz ist seit Jahren Mitglied der ZEWO, der Schweizerischen Fachstelle  für gemeinnützige, spendensammelnde Organisationen. Das Gütesiegel garantiert den gewissenhaften und effizienten Einsatz der Spenden. Procap Schweiz ist ebenfalls seit Jahren ISO-zertifiziert (Qualitäts- und Managementsystem).</t>
  </si>
  <si>
    <t>Miete Büros und Archiv</t>
  </si>
  <si>
    <t>Jahresergebnis vor Entnahme und Zuweisung</t>
  </si>
  <si>
    <t>Verbindlichkeiten gegenüber Sektionen/Sportgruppen</t>
  </si>
  <si>
    <t>Bundesamt für Sozialversicherung</t>
  </si>
  <si>
    <t>Kantone</t>
  </si>
  <si>
    <t xml:space="preserve">Total Kostenbeiträge </t>
  </si>
  <si>
    <t>Eidg. Büro für Gleichstellung von Menschen mit Behinderung</t>
  </si>
  <si>
    <t>Verein Barrierefreie Schweiz</t>
  </si>
  <si>
    <t>Kennzahlen gemäss ZEWO-Richtlinien</t>
  </si>
  <si>
    <t>Projekt und Dienstleistungsaufwand</t>
  </si>
  <si>
    <t xml:space="preserve">Mittelbeschaffung </t>
  </si>
  <si>
    <t>Administrativer Aufwand</t>
  </si>
  <si>
    <t>Administrativer Aufwand Verband</t>
  </si>
  <si>
    <r>
      <t>P</t>
    </r>
    <r>
      <rPr>
        <sz val="11"/>
        <rFont val="Arial"/>
        <family val="2"/>
      </rPr>
      <t xml:space="preserve">rocap Schweiz weist den administrativen Aufwand für den Verband separat aus, da dieser nicht im direkten Zusammenhang mit den Tätigkeiten von Procap Schweiz bei den Projekten, Dienstleistungen und der Mittelbeschaffung steht. </t>
    </r>
  </si>
  <si>
    <t>Total Aufwand</t>
  </si>
  <si>
    <t>Die Position umfasst eine Beteiligung und einen Anteilschein. Die Bewertung erfolgt zum Nominalwert.</t>
  </si>
  <si>
    <t>Der IV-Beitrag für Leistungen nach Art. 74 IVG ist zweckgebunden. Zum Zeitpunkt des Jahresabschlusses war noch nicht ersichtlich ob und in welchem Umfang Mittel in einen Fonds Art. 74 IVG eingelegt werden müssen.</t>
  </si>
  <si>
    <t>Liegenschaftsaufwand</t>
  </si>
  <si>
    <t>Liegenschaftsertrag</t>
  </si>
  <si>
    <t>Total Liegenschaftsergebnis</t>
  </si>
  <si>
    <t>Procap Schweiz hat, weder Tochtergesellschaften noch Partnerinstitutionen, bei denen sie einen beherrschenden Einfluss ausübt oder aufgrund von gemeinsamer Kontrolle und Führung  ausüben könnte. Die Sektionen und Sportgruppen von Procap Schweiz sind eigenständige Vereine mit eigener Rechnung und haben als Kollektivmitglieder Stimmrecht.</t>
  </si>
  <si>
    <t xml:space="preserve">In dieser Position sind neben Ausgaben gemäss Zentralvorstandsbeschlüssen auch Beiträge für Sektionen und Sportgruppen enthalten.  </t>
  </si>
  <si>
    <t>Forderungen gegenüber Sektionen</t>
  </si>
  <si>
    <t>31.12.2020 in CHF</t>
  </si>
  <si>
    <t>2020 in CHF</t>
  </si>
  <si>
    <t>Anschaffungswerte 2020</t>
  </si>
  <si>
    <t>Stand am 01.01.2020</t>
  </si>
  <si>
    <t>Investitionen 2020</t>
  </si>
  <si>
    <t>Stand am 31.12.2020</t>
  </si>
  <si>
    <t>Bestand am 01.01.2020</t>
  </si>
  <si>
    <t>Abschreibungen 2020</t>
  </si>
  <si>
    <t>Bestand am 31.12.2020</t>
  </si>
  <si>
    <t>Nettobuchwerte am 01.01.2020</t>
  </si>
  <si>
    <t>Nettobuchwerte am 31.12.2020</t>
  </si>
  <si>
    <t>Entnahme / Entnahme aus Strukturfonds</t>
  </si>
  <si>
    <t>Rechnung über die Veränderung des Kapitals 2020</t>
  </si>
  <si>
    <t>Fonds Tourismus inklusiv</t>
  </si>
  <si>
    <t>Beiträge Bund Covid-19 Stabilisierungspaket Sport</t>
  </si>
  <si>
    <t>Coronabedingte Massnahmen</t>
  </si>
  <si>
    <t>Procap Schweiz, als Vertragspartner des Bundesamtes für Sozialversicherung, erhält pro Jahr etwas über CHF 7,18 Mio an Finanzhilfen. Da Procap Schweiz nicht alle Leistungen selber erbringt, wurden mit Untervertragsnehmern entsprechende Verträge abgeschlossen. Die nicht in der Erfolgsrechnung von Procap Schweiz verbuchten Finanzhilfen von rund CHF 3.4 Mio werden diesen Untervertragsnehmern  weitergeleitet.</t>
  </si>
  <si>
    <t>MIS Integration Zunahme Eigenkapital und Fonds Tourismus inklusiv</t>
  </si>
  <si>
    <t>31.12.2021 in CHF</t>
  </si>
  <si>
    <t>2021 in CHF</t>
  </si>
  <si>
    <t xml:space="preserve">Über 100'000 Gönnerinnen und Gönner unterstützen Procap Schweiz regelmässig mit einer Spende. Verschiedene Personen haben Procap Schweiz auch 2021 mit einem Legat bedacht. Und schliesslich erhalten wir immer wieder Zuwendungen von Stiftungen und Sponsoren. Ohne diese Unterstützung könnte Procap Schweiz die so wichtige Hilfe zur Selbsthilfe nicht aufrechterhalten. </t>
  </si>
  <si>
    <t>zur Jahresrechnung 2021</t>
  </si>
  <si>
    <t>Grundsätze zur Rechnung über die Veränderung des Kapitals 2020 / 2021</t>
  </si>
  <si>
    <t>Anschaffungswerte 2021</t>
  </si>
  <si>
    <t>Stand am 01.01.2021</t>
  </si>
  <si>
    <t>Investitionen 2021</t>
  </si>
  <si>
    <t>Stand am 31.12.2021</t>
  </si>
  <si>
    <t>Bestand am 01.01.2021</t>
  </si>
  <si>
    <t>Abschreibungen 2021</t>
  </si>
  <si>
    <t>Bestand am 31.12.2021</t>
  </si>
  <si>
    <t>Nettobuchwerte am 01.01.2021</t>
  </si>
  <si>
    <t>Nettobuchwerte am 31.12.2021</t>
  </si>
  <si>
    <t>Die Details zu den Fondsveränderungen sind aus der Rechnung über die Veränderung des Kapitals 2020 / 2021 ersichtlich.</t>
  </si>
  <si>
    <t>Erläuterungen zu Positionen der Rechnung über die Veränderung des Kapitals 2020 / 2021</t>
  </si>
  <si>
    <t>Rechnung über die Veränderung des Kapitals 2021</t>
  </si>
  <si>
    <t>Zunahme / Abnahme Forderungen</t>
  </si>
  <si>
    <t>Abnahme / Zunahme Vorräte</t>
  </si>
  <si>
    <t>Abnahme / Zunahme aktive Rechnungsabgrenzung</t>
  </si>
  <si>
    <t>Zunahme / Zunahme passive Rechnungsabgrenzung</t>
  </si>
  <si>
    <t>Abnahme / Zunahme kurzfristige Verbindlichkeiten</t>
  </si>
  <si>
    <t>Alliance Enfance</t>
  </si>
  <si>
    <t>In dieser Position sind neben den Sammlungserträgen und Legaten auch Beiträge für diverse Projekte enthalten. Im Jahr 2021 wurden wieder mehr Projekte wie im Vorjahr durchgeführt, was im Bereich der Einnahmen sich positiv ausgewirkt hat. Bei Spenden ausserhalb der Sammelerträge mussten wir einen Rückgang um mehr als einen Drittel hinnehmen. Dafür haben sich sowohl der Nettoertrag aus den Mailings wie auch die Legate positiv entwickelt, so dass wir gegenüber dem Vorjahr im Total besser abgeschnitten haben.</t>
  </si>
  <si>
    <t>6) Kurzfristige Verbindlichkeiten</t>
  </si>
  <si>
    <t>7) Passive Rechungsabgrenzung</t>
  </si>
  <si>
    <t>8) Fondskapital</t>
  </si>
  <si>
    <t>9) Organisationskapital</t>
  </si>
  <si>
    <t>10) Sammelergebnis netto</t>
  </si>
  <si>
    <t>11) Kostenbeiträge öffentliche Hand</t>
  </si>
  <si>
    <t>12) Einnahmen aus Dienstleistungen</t>
  </si>
  <si>
    <t>13) Personalaufwand</t>
  </si>
  <si>
    <t xml:space="preserve">Ohne die Freiwilligenarbeit, vor allem im Bereich Reisen und Sport, wäre es Procap Schweiz nicht möglich, die Angebote in diesem Umfang und zu den Kosten zu erbringen. 2021 wurden rund 55'000 Arbeitsstunden von Reiseleiter/innen und -begleiter/innen erbracht. Dies entspricht rund 29 Vollzeitstellen. Sie hatten insgesamt 473 Einsätze und betreuten rund 620  Personen. </t>
  </si>
  <si>
    <t>Anpassung Anschaffungswerte</t>
  </si>
  <si>
    <t>Anpassung Abschreibungswerte</t>
  </si>
  <si>
    <t xml:space="preserve">Procap Schweiz führt keine Anlagebuchhaltung. In den Vorjahren wurden jeweils die Zugänge zum Anschaffungswert kummuliert und auch die entsprechenden Abschreibungen kummuliert. Abgänge/Verkäufe in der Informatik und den Mobilien wurden im Anlagespiegel nicht ausgewiesen. In der Buchhaltung ist der Nettobuchwert dieser Sachanlagen jeweils korrekt ausgewiesen. Damit im Anlagespiegel wieder der tatsächliche, noch vorhandene Anschaffungswert ausgewiesen wird, wurden Anpassungen bei den Anschaffungswerten und den kumulierten Werberichtigungen vorgenommen. </t>
  </si>
  <si>
    <t>23)</t>
  </si>
  <si>
    <t>15) Organkosten / Spesen</t>
  </si>
  <si>
    <t>16) Kurse</t>
  </si>
  <si>
    <t>17) Beiträge an andere Organisationen</t>
  </si>
  <si>
    <t>18) Abschreibungen auf Sachanlagen</t>
  </si>
  <si>
    <t>19) Sonstiger Aufwand, Spesen</t>
  </si>
  <si>
    <t>20) Finanzergebnis</t>
  </si>
  <si>
    <t>21) Liegenschaftsergebnis</t>
  </si>
  <si>
    <t>22) Zweckgebundene Fonds</t>
  </si>
  <si>
    <t>23) Fonds mit einschränkender Zweckbindung</t>
  </si>
  <si>
    <t>14) Sachversicherungen, Abgaben und Gebühren</t>
  </si>
  <si>
    <t>Im 2021 konnte Procap Schweiz den Verlaufbonus einer Versicherung  verbuchen.</t>
  </si>
  <si>
    <t>Inclusion Handicap</t>
  </si>
  <si>
    <r>
      <t>Diese Position umfasst drei Fonds</t>
    </r>
    <r>
      <rPr>
        <sz val="11"/>
        <color indexed="8"/>
        <rFont val="Arial"/>
        <family val="2"/>
      </rPr>
      <t xml:space="preserve">, welche zweckgebunden eingesetzt werden. Die Gelder des Sportfonds werden für Aktivitäten rund um den Sport, diejenigen des Fonds Bauen Bern werden für Aktivitäten im Bereich Bauen im Kanton Bern eingesetzt. Mit der Integration von MIS  (Mobility International Schweiz) wurde ein Fonds Tourismus übernommen. Hieraus werden Projekte und Ausgaben im Zusammenhang mit hindernisfreiem Tourismus entschädigt. </t>
    </r>
  </si>
  <si>
    <t xml:space="preserve">Die Position umfasst Informatikanschaffungen und Mobilien, die Procap Schweiz zur Leistungserbringung selber benötigt. Ferner beinhaltet diese Position Immobilien, die uneingeschränkt im Eigentum von Procap Schweiz stehen und zum grössten Teil selbst genutzt werden. Die Bewertung der Mobilien und der Informatik erfolgt zum Anschaffungswert abzüglich der planmässig vorgenommenen Abschreibungen, wobei bei den Mobilien von einer 10-jährigen und bei der Informatik von einer 3-jährigen Nutzungsdauer ausgegangen wird. Anschaffungen unter CHF 1’000.– werden nicht aktiviert. Die Bewertung der Immobilien erfolgt zum Anschaffungswert abzüglich der vorgenommenen Abschreibungen bei einer angenommenen 30-jährigen Nutzungsdauer. </t>
  </si>
  <si>
    <t>In dieser Position sind die Abgrenzung des Sammeljahres von rund CHF 283'000.– (Vorjahr CHF 302'700.–), die Abgrenzungen von Projekten von rund CHF 60'000.– (Vorjahr CHF 115'000.–), die Abgrenzung von Dienstleistungseinnahmen von  CHF 54'200.– (Vorjahr CHF 92'900.–) und andere diverse Abgrenzungen verbucht.</t>
  </si>
  <si>
    <t xml:space="preserve">Bei der Beteiligung handelt es sich um eine 50 %-Beteiligung von CHF 25‘000.– an der Help-Tex GmbH. Die Help-Tex GmbH organisiert Kleider- und Schuhsammlungen zugunsten von Procap Schweiz und des Schweizerischen Blindenbundes. </t>
  </si>
  <si>
    <t>Dem freien Kapital wurden insgesamt CHF 251'590.70 belastet. Dieser Betrag setzt sich zusammen aus dem Jahresergebnis von                   CHF 276'590.70 und der Entnahme aus dem Strukturfonds von CHF 25'000.–.</t>
  </si>
  <si>
    <t xml:space="preserve">In dieser Position sind Einnahmen aus dem Verkauf von Reisen und Sportcamps von rund CHF 1'387'000.– (Vorjahr CHF1'042'100.–), Dienstleistungen im Bereich Rechtsdienst von rund CHF 671'700.– (Vorjahr CHF 664'500.–), Dienstleistungen im Bereich Bauen von rund CHF 577'300.– (Vorjahr 613'800.–) und die Verrechnung von zentralen Dienstleistungen von CHF 628'200.– (Vorjahr CHF 465'800.–) enthalten. Im weiteren ist die zu zahlende Mehrwertsteuer in der Höhe von rund CHF 0.– (Vorjahr CHF 86'900.–) enthalten. Die Erträge werden ab 2021 ohne MWST auf die Ertragspositionen verbucht, so dass keine zu zahlende MWST mehr ausgewiesen wird. </t>
  </si>
  <si>
    <t xml:space="preserve">Unter dieser Position sind unter anderem die Kosten für die Delegiertenversammlung und die Präsidentenkonferenz, Spesen für den Zentralvorstand und den Zentralvorstandsausschuss sowie die Kosten für die Revisionsstelle enthalten. Die Mitglieder des Zentralvorstandes haben im Jahr 2021 Total CHF 31'171.20  (Vorjahr 25'130.20) an Entschädigungen, Spesen und Honorare erhalten. Der Präsident hat davon total CHF 11'233.40 (Vorjahr CHF 6'711.–) vergütet bekommen; aufgeteilt in Honorare in der Höhe von CHF 5'825.– (Vorjahr CHF 1'600.–), Pauschalentschädigungen von CHF 5'000.– (Vorjahr CHF 5'000.–) und Spesenentschädigungen CHF 408.40  (Vorjahr CHF 111.–). </t>
  </si>
  <si>
    <t>Unter dieser Position sind die Kosten für  Weiterbildungskurse  von CHF 7'140.25  (Vorjahr 5'711.–) enthalten.</t>
  </si>
  <si>
    <t>Procap Schweiz hat Kurzarbeitsentschädigungen von rund CHF 109'500.– erhalten. Es wurden keine COVID-19 Kredite beantragt. Die mit dem Bundesamt für Sozialversicherung (BSV) vertraglich vereinbarten Leistungen konnten aufgrund der behördlichen Auflagen nicht vollumfänglich erbracht werden (z.B. Annullierung von Kursen, Treffpunkten und Sportangeboten, Einbruch bei der Reiseberatung). Die Behindertenorganisationen haben mehrfach beim BSV schriftlich und in Gesprächen darum ersucht, dass für 2020 und 2021 die IV-Finanzhilfen definitiv zugesichert werden, auch wenn wegen COVID-19 nicht die üblichen Leistungen erbracht werden konnten. Obwohl das BSV Verständnis für das Anliegen hat und die Akontozahlungen für die Jahre 2020 und 2021 unverändert ausbezahlten wurden, wollte das Amt erst nach Vorliegen und Analyse der Reportingunterlagen 2020, somit also frühestens im Herbst 2021 «Massnahmen» prüfen. Das BSV hat bis zum Abschluss  2021 leider immer noch keine definitve Zusage erteilt. Procap Schweiz geht heute davon aus, dass die Finanzhilfen aufgrund der besonderen Lage trotzdem im vollen Umfang fliessen.</t>
  </si>
  <si>
    <t>Flüssige Mittel stellen die Liquiditätsreserve der sozialen Non-Profit-Organisation dar und bilden daher die entscheidende Grösse für die Leistungs- und Handlungsfähigkeit von Procap Schweiz. Die Geldflussrechnung zeigt die Veränderung der flüssigen Mittel, aufgeteilt auf die Faktoren Betriebstätigkeit, Investitionstätigkeit und Finanzierungstätigkeit. Die Geldflussrechnung wird nach der indirekten Methode erstellt.</t>
  </si>
  <si>
    <t>31.12.2021 en CHF</t>
  </si>
  <si>
    <t>31.12.2020 en CHF</t>
  </si>
  <si>
    <t>2021 en CHF</t>
  </si>
  <si>
    <t>2020 en CHF</t>
  </si>
  <si>
    <t>Actifs de régularisation</t>
  </si>
  <si>
    <t>Passifs de régularisation</t>
  </si>
  <si>
    <t>Capital lié</t>
  </si>
  <si>
    <t xml:space="preserve">Coûts des organes/frais </t>
  </si>
  <si>
    <t>Variation du capital des fonds</t>
  </si>
  <si>
    <t>Prélèvement / prélèvement  fonds stuctures</t>
  </si>
  <si>
    <t>Résultat annuel avant attribution et prélèvement</t>
  </si>
  <si>
    <t>Diminution / augmentation des créances</t>
  </si>
  <si>
    <t>Augmentation / augmentation des stocks</t>
  </si>
  <si>
    <t>Augmentation / augmentation des actifs de régularisation</t>
  </si>
  <si>
    <t>Augmentation / diminution des passifs de régularisation</t>
  </si>
  <si>
    <t>Liquidité provenant d'activités d'exploitation</t>
  </si>
  <si>
    <t>Intégration MIS Augmentation du capital propre et fonds Tourisme inclusif</t>
  </si>
  <si>
    <t>Diminution des biens avec affectation restreinte</t>
  </si>
  <si>
    <t>Erwerb/Investition von/in  Immobilien</t>
  </si>
  <si>
    <t>Acquisition/investissement de/dans des biens immobiliers</t>
  </si>
  <si>
    <t>Variation des liquidités</t>
  </si>
  <si>
    <t>Mille mercis !</t>
  </si>
  <si>
    <t>Tableau de variation du capital 2020</t>
  </si>
  <si>
    <t>Transferts</t>
  </si>
  <si>
    <t>Variation</t>
  </si>
  <si>
    <t>internes</t>
  </si>
  <si>
    <t>(Fonds avec affectation restreinte)</t>
  </si>
  <si>
    <t>Fonds centre construction Berne</t>
  </si>
  <si>
    <t>Total capital des fonds</t>
  </si>
  <si>
    <t>Fonds développement des structures</t>
  </si>
  <si>
    <t>Total capital de l'organisation</t>
  </si>
  <si>
    <t>Tableau de variation du capital 2021</t>
  </si>
  <si>
    <t>Fonds Tourisme inclusif</t>
  </si>
  <si>
    <t>Organisations, personnes et institutions proches de Procap Suisse</t>
  </si>
  <si>
    <t>Procap Schweiz und der Schweizerische Blindenbund sind zu je 50 % an der Help-Tex GmbH beteiligt. Aus dieser Beteiligung resultieren Einnahmen von rund CHF 50'000.– pro Jahr. Im Weitern beteiligt sich Procap Schweiz mit einem jährlichen Beitrag an Inclusion Handicap und anderen Organisationen.</t>
  </si>
  <si>
    <t xml:space="preserve">Cette position comprend les comptes de caisse, postaux et bancaires. </t>
  </si>
  <si>
    <t xml:space="preserve">Cette position comprend une participation et un certificat d'actions. L'évaluation s'effectue à la valeur nominale. </t>
  </si>
  <si>
    <t xml:space="preserve">Cette position comprend les obligations promises, mais non encore versées au jour du bilan. L'évaluation s'effectue à la valeur nominale. </t>
  </si>
  <si>
    <t>Principes régisssant les flux de trésorerie</t>
  </si>
  <si>
    <t>Remarques sur les différentes positions du bilan et du compte de résultat</t>
  </si>
  <si>
    <t>Créances envers les sections</t>
  </si>
  <si>
    <t>3) Actifs de régularisation</t>
  </si>
  <si>
    <t>4) Biens mobiliers et immobiliers</t>
  </si>
  <si>
    <t>Valeur d'achat 2020</t>
  </si>
  <si>
    <t>Etat au 01.01.2020</t>
  </si>
  <si>
    <t>Investissements 2020</t>
  </si>
  <si>
    <t>Etat au 31.12.2020</t>
  </si>
  <si>
    <t>Amortissements 2020</t>
  </si>
  <si>
    <t>Valeurs comptables nettes au 01.01.2020</t>
  </si>
  <si>
    <t>Valeurs comptables nettes au 31.12.2020</t>
  </si>
  <si>
    <t>Valeur d'achat 2021</t>
  </si>
  <si>
    <t>Etat au 01.01.2021</t>
  </si>
  <si>
    <t>Etat au 31.12.2021</t>
  </si>
  <si>
    <t>Amortissements 2021</t>
  </si>
  <si>
    <t>Valeurs comptables nettes au 31.12.2021</t>
  </si>
  <si>
    <t>Valeurs comptables nettes au 01.01.2021</t>
  </si>
  <si>
    <t>Ajustement des valeurs d'amortissement</t>
  </si>
  <si>
    <t>5) Biens financiers</t>
  </si>
  <si>
    <t>Parts sociales</t>
  </si>
  <si>
    <t>Les parts sociales sont des certificats d'actions de l'association d'agences de voyages TravelTradeServices TTS, à laquelle Procap Suisse a adhéré en 2016.</t>
  </si>
  <si>
    <t xml:space="preserve">En ce qui concerne les participations, il s'agit d'une participation à Help-Tex Sàrl de 50% pour 25'000 CHF. Help-Tex Sàrl organise des récoltes de vêtements et de chaussures usagés en faveur de Procap Suisse et de l'Union suisse des aveugles (Blindenbund). </t>
  </si>
  <si>
    <t>6) Dettes à court terme</t>
  </si>
  <si>
    <t>Dettes envers les sections / groupes sportifs</t>
  </si>
  <si>
    <t>Dettes envers des tiers</t>
  </si>
  <si>
    <t>Total dettes à court terme</t>
  </si>
  <si>
    <t>7) Régularisation du passif</t>
  </si>
  <si>
    <t>Cette position comptabilise les soldes de vacances et d’heures supplémentaires des collaborateurs à hauteur de 383'200.– CHF environ (année précédente 349'000.– CHF), la délimitation de la récolte de fonds à hauteur de 575’800.– CHF environ (année précédente 572’800.– CHF), les délimitations des projets à hauteur de 118'500.– CHF environ (année précédente 40'000.– CHF), la délimitation des prestations de service à hauteur de 111'500.–CHF (année précédente 206’400.– CHF) et d’autres délimitations.</t>
  </si>
  <si>
    <t>8) Capital de fonds</t>
  </si>
  <si>
    <t>Fonds construction Berne</t>
  </si>
  <si>
    <t>Fonds tourisme inclusif</t>
  </si>
  <si>
    <t>Total fonds avec affectation</t>
  </si>
  <si>
    <t>restreinte</t>
  </si>
  <si>
    <t>9) Résultat de l'organisation</t>
  </si>
  <si>
    <t>10) Résultat net des collectes/dons</t>
  </si>
  <si>
    <t>11) Contributions collectivités publiques</t>
  </si>
  <si>
    <t>Office fédéral des assurances sociales</t>
  </si>
  <si>
    <t>Bureau fédéral de l'égalité pour les personnes handicapées</t>
  </si>
  <si>
    <t>Cantons</t>
  </si>
  <si>
    <t>Contributions fédérales Covid-19 paquet de stabilisation sport</t>
  </si>
  <si>
    <t>Total des contributions</t>
  </si>
  <si>
    <t xml:space="preserve">Procap Suisse, en tant que partenaire contractuel de l'Office fédéral des assurances sociales, reçoit un peu plus de 7,18 millions de francs d'aides financières par an. Comme Procap Suisse ne fournit pas elle-même toutes les prestations, des contrats correspondants ont été conclus avec des sous-contractants. Les subventions d'environ CHF 3,4 millions non comptabilisées dans le compte de résultat de Procap Suisse sont transmises à ces sous-contractants.
</t>
  </si>
  <si>
    <t>12) Recettes des prestations de service</t>
  </si>
  <si>
    <t>13) Frais de personnel</t>
  </si>
  <si>
    <t>Réparties par département, les dépenses se présentent comme suit:</t>
  </si>
  <si>
    <t>Direction et administration de l'association, politique sociale</t>
  </si>
  <si>
    <t>Recherche de fonds</t>
  </si>
  <si>
    <t>Formation et Sensibilisation</t>
  </si>
  <si>
    <t>Marketing / relations publiques</t>
  </si>
  <si>
    <t>Voyages et Sport</t>
  </si>
  <si>
    <t>Services aux sections</t>
  </si>
  <si>
    <t>Centres de conseil</t>
  </si>
  <si>
    <t>15) Coûts des organes / frais</t>
  </si>
  <si>
    <t>16) Cours</t>
  </si>
  <si>
    <t xml:space="preserve">Cette position comptabilise les frais de cours à hauteur de 7'140.25 CHF (année précédente 5'711.–).         </t>
  </si>
  <si>
    <t>17) Contributions à d'autres organisations</t>
  </si>
  <si>
    <t>Inclusion Handicap / Association faîtière</t>
  </si>
  <si>
    <t>Association LEA</t>
  </si>
  <si>
    <t>Groupe des jeunes Procap</t>
  </si>
  <si>
    <t>Travel Trade Service,  association d'agences de voyage</t>
  </si>
  <si>
    <t>Fédération suisse du voyage</t>
  </si>
  <si>
    <t>Société suisse d'utilité publique</t>
  </si>
  <si>
    <t>Association "Suisse sans obstacles"</t>
  </si>
  <si>
    <t>18) Amortissement des équipements mobiliers</t>
  </si>
  <si>
    <t>Les amortissements des équipements mobiliers se décomposent en:</t>
  </si>
  <si>
    <t>Amortissement sur  mobilier</t>
  </si>
  <si>
    <t>19) Autres frais et dépenses</t>
  </si>
  <si>
    <t xml:space="preserve">Cette position inclut les dépenses pour le développement des structures dans les sections selon la décision du comité central. </t>
  </si>
  <si>
    <t>20) Résultat financier</t>
  </si>
  <si>
    <t>21) Résultat immobilier</t>
  </si>
  <si>
    <t>Dépenses immobilières</t>
  </si>
  <si>
    <t>Revenus de location</t>
  </si>
  <si>
    <t>Total du résultat immobilier</t>
  </si>
  <si>
    <t>Cette position comprend le produit des locations et propre et à des tiers, déduction faite des charges et des coûts directs relatifs aux bien immobiliers ainsi que des amortissements, pour un montant de 144'802.55 CHF (année précédente 143'291.- CHF).</t>
  </si>
  <si>
    <t>22) Fonds avec affectation restreinte</t>
  </si>
  <si>
    <t>Pour plus de détail sur les modifications intervenues dans le fonds, se référer au tableau de variation du capital 2020/2021.</t>
  </si>
  <si>
    <t xml:space="preserve">Le tableau des flux de trésorerie présente les variations des liquidités provenant des activités d'exploitation, d'investissement et de financement.         </t>
  </si>
  <si>
    <t>Explications sur les positions relatives au taleau de variation du capital 2020 / 2021</t>
  </si>
  <si>
    <t>23) Fonds avec affectation restreinte</t>
  </si>
  <si>
    <t xml:space="preserve">Les fonds énumérés sont utilisés conformément à leur désignation. </t>
  </si>
  <si>
    <t>Autres informations annexes</t>
  </si>
  <si>
    <t>Mesures relatives au coronavirus</t>
  </si>
  <si>
    <t>Eléments hors bilan</t>
  </si>
  <si>
    <t>La contribution de l'AI pour les prestations de l'art. 74 LAI est affectée. Au moment de l'établissement des comptes annuels, il n'était pas encore clair si et dans quelle mesure des ressources devaient être apportées à un fonds en vertu de l'art. 74 LAI.</t>
  </si>
  <si>
    <t>Contribution sous forme de travail bénévole</t>
  </si>
  <si>
    <t>Sans le travail bénévole, notamment dans le domaine des voyages et du sport, Procap Suisse ne pourrait pas fournir ses prestations dans cette mesure et à ces coûts. En 2020, environ 55 000 heures de travail ont été effectuées par les responsables et accompagnants de voyages. Cela correspond à environ 29 postes à temps plein. Ils ont rempli un total de 473 missions et se sont occupés d'environ 620 personnes.</t>
  </si>
  <si>
    <t>Engagements hors bilan</t>
  </si>
  <si>
    <t>Leasing véhicule</t>
  </si>
  <si>
    <t>Location fotocopieurs</t>
  </si>
  <si>
    <t>Location bureaux et archives</t>
  </si>
  <si>
    <t>Chiffres clés selon les directives ZEWO</t>
  </si>
  <si>
    <t>Coûts des projets et des prestations</t>
  </si>
  <si>
    <t>Charge administrative</t>
  </si>
  <si>
    <t>Charge administrative association</t>
  </si>
  <si>
    <t>Total des dépenses</t>
  </si>
  <si>
    <t xml:space="preserve">Procap Suisse comptabilise séparément les frais administratifs de l'association, car ceux-ci ne sont pas directement liés aux activités de Procap Suisse en matière de projets, de prestations et de recherche de fonds.          </t>
  </si>
  <si>
    <t>Peter Kalt, responsable Finances et services centraux, Membre de la Direction</t>
  </si>
  <si>
    <t>aux comptes 2021</t>
  </si>
  <si>
    <t>Principes régissant le tableau de variation du capital 2020/2021</t>
  </si>
  <si>
    <t>Cette position comptabilise la délimitation de la récolte de fonds à hauteur de 283'000.– CHF environ (année précédente 302'700.– CHF), les délimitations des projets à hauteur de 60’000.– CHF environ (année précédente 115’000.– CHF), la délimitation des recettes des prestations de service à hauteur de 54’200.– CHF (année précédente 92’900.– CHF) et d'autres régularisations diverses.</t>
  </si>
  <si>
    <t xml:space="preserve">Procap Suisse ne tient pas de comptabilité des immobilisations. Au cours des années précédentes, les entrées ont été cumulées à la valeur d'acquisition et les amortissements correspondants ont également été cumulés. Les sorties/ventes dans l'informatique et les biens mobiliers n'ont pas été indiquées dans le tableau des immobilisations. Dans la comptabilité, la valeur comptable nette de ces immobilisations corporelles est toujours indiquée correctement. Afin que la valeur d'acquisition réelle encore disponible soit à nouveau indiquée dans le tableau des immobilisations, des adaptations ont été effectuées au niveau des valeurs d'acquisition et des corrections de valeur cumulées. 
</t>
  </si>
  <si>
    <t>Un montant total de 251'590.70 CHF a été imputé au capital libre. Ce montant se compose du résultat annuel de 276'590.70 CHF et de prélèvements sur le fonds structurel de 25'000.– CHF.</t>
  </si>
  <si>
    <t>Outre les produits des collectes et les legs, ce poste comprend également les contributions à divers projets. En 2021, le nombre de projets réalisés a de nouveau augmenté par rapport à l'année précédente, ce qui a eu un effet positif dans le domaine des recettes. En ce qui concerne les dons en dehors des recettes de collecte, nous avons dû enregistrer un recul de plus d'un tiers. En revanche, tant le produit net des mailings que les legs ont évolué positivement, de sorte que nous avons obtenu un meilleur résultat global par rapport à l'année précédente.</t>
  </si>
  <si>
    <t>Cette position reprend les recettes issues de la vente de voyages et de camps sportifs à hauteur de 1'387'000.– CHF (année précédente 1'042'100.– CHF), des prestations du service juridique à hauteur de 671'700.– CHF (année précédente 664'500.– CHF), des prestations dans le domaine de la construction à hauteur de 577'300.– CHF (année précédente 613'800.–) et la prise en compte des prestations centrales à hauteur de 628'200.– CHF (année précédente 465'800.–CHF). La taxe sur la valeur ajoutée due, à hauteur de 0.– CHF (année précédente 86'900.– CHF) est également déduite. A partir de 2021, les produits sont comptabilisés sans TVA sur les postes de produits, de sorte que le montant relatif à la TVA à payer n'est plus indiqué.</t>
  </si>
  <si>
    <t>La rémunération des deux (année précédente deux) membres de la direction s'est élevée à 337'869.– (année précédente 337'927.50). Le rapport entre le salaire le plus bas et le salaire le plus élevé était de 1 à 2,9 (année précédente 2,8). Au total, 93 personnes (année précédente 93) étaient employées dans 60,70 (année précédente 60.10) postes à temps plein. Parmi elles, 11 personnes (11 personnes l'année précédente) pour 5,9 postes (5,7 postes l'année précédente) sont des personnes avec un handicap reconnu par l'AI.</t>
  </si>
  <si>
    <t>14) Assurances choses, charges, taxes</t>
  </si>
  <si>
    <t>En 2021, Procap Suisse a pu comptabiliser le bonus d'expiration d'une assurance.</t>
  </si>
  <si>
    <t xml:space="preserve">Ce poste comprend, entre autres, les frais de l'assemblée des délégués et de la conférence des présidents, les frais du comité central et du bureau du comité central ainsi que les frais de l'organe de révision. En 2021, les membres du comité central ont reçu un total de 31'171.20 CHF (année précédente 25'130.20) en indemnités, frais et honoraires. Le président a reçu un total de 11'233.40 CHF (année précédente 6'711.–), répartis en honoraires 5'825.– CHF (année précédente 1'600.–), en indemnités forfaitaires 5'000.– CHF (année précédente 5'000.–) et en remboursement de frais 408.40 CHF (année précédente 111.–). </t>
  </si>
  <si>
    <t>Procap Suisse a reçu des indemnités pour réduction du temps de travail de 109'500.– CHF. Aucun crédit COVID-19 n'a été demandé. Les prestations convenues par contrat avec l'Office fédéral des assurances sociales (OFAS) n'ont pas pu être fournies dans leur intégralité en raison des conditions imposées par les autorités (p. ex. annulation de cours, de lieux de rencontre et d'offres sportives, effondrement du conseil en voyage). Les organisations du domaine du handicap ont demandé à plusieurs reprises à l'OFAS, par écrit et lors d'entretiens, que les aides financières de l'AI soient définitivement garanties pour 2020 et 2021, même si les prestations habituelles n'ont pas pu être fournies en raison de COVID-19. Bien que l'OFAS comprenne la demande et que les acomptes pour les années 2020 et 2021 aient été versés sans changement, l'office ne voulait examiner les "mesures" qu'une fois les documents de reporting 2020 disponibles et analysés, donc au plus tôt à l'automne 2021. Malheureusement, l'OFAS n'a donné aucune réponse définitive à la fin de l'année 2021. Procap Suisse part aujourd'hui du principe que les aides financières seront tout de même versées dans leur intégralité en raison de la situation particulière.</t>
  </si>
  <si>
    <t>Depuis de nombreuses années, Procap est membre de ZEWO, service spécialisé suisse des institutions d'utilité publique helvétiques collectant des dons. Cette organisation remet à ses membres un label de qualité garantissant une utilisation consciencieuse et efficace des dons versés. Procap est également certifiée ISO depuis des années.</t>
  </si>
  <si>
    <r>
      <t xml:space="preserve">Solidarité. </t>
    </r>
    <r>
      <rPr>
        <sz val="11"/>
        <color indexed="8"/>
        <rFont val="Arial"/>
        <family val="2"/>
      </rPr>
      <t>Procap Suisse s'engage pour une société inclusive qui garantisse aux personnes en situations de handicap une participation pleine et entière à la vie en société. Toujours plus de personnes sans handicap deviennent membres solidaires de notre association et renforcent notre engagement en faveur des personnes en situations de handicap.</t>
    </r>
  </si>
  <si>
    <t>Plus de 100'000 donatrices et donateurs soutiennent régulièrement Procap Suisse. De nombreuses personnes ont également fait un legs à Procap Suisse en 2021. Enfin, nous recevons des dons de fondations et de sponsors. Sans ce soutien financier, Procap Suisse ne serait pas à même de poursuivre l’ensemble de ses activités pour les personnes en situations de handicap et leur entourage.</t>
  </si>
  <si>
    <t>La comptabilité de Procap Suisse est conforme aux normes Swiss GAAP RPC (RPC fondamentales et RPC 21), aux prescriptions ZEWO et aux dispositions statutaires. Elle reflète, selon le principe « true and fair view », la situation réelle de la fortune, de l’état des finances et du niveau de rendement des produits de Procap Suisse.</t>
  </si>
  <si>
    <t xml:space="preserve">Procap Suisse ne possède ni filiales, ni institutions partenaires sur lesquelles elle exerce une influence déterminante ou pourrait exercer une telle influence sur la base d’un contrôle et d’une gestion commune. Les sections et les groupes sportifs de Procap Suisse sont des associations indépendantes présentant leur propre comptabilité et, en tant que membres collectifs, elles ont le droit de vote. </t>
  </si>
  <si>
    <t xml:space="preserve">Procap Suisse et l’Union suisse des aveugles détiennent chacune 50% de la société Help-Tex Sàrl. Cette participation se traduit par un revenu avoisinant 50'000 CHF par an. Par ailleurs, Procap Suisse participe par une contribution annuelle à Inclusion Handicap et à d’autres organisations. </t>
  </si>
  <si>
    <t>Les comptes annuels sont établis selon le principe du ccoût d'acquisition/de fabrication. Ce dernier est basé sur le principe d’une évaluation séparée des actifs et des passifs. La comptabilité est tenue en francs suisses (CHF). Les principes fondamentaux d’établissement du bilan sont présentés ci-après :</t>
  </si>
  <si>
    <t xml:space="preserve">Cette position comprend les créances liées aux prestations fournies, les impôts anticipés récupérables, les avoirs WIR et les cautions locatives. L’évaluation s’effectue à la valeur nominale. </t>
  </si>
  <si>
    <t xml:space="preserve">Cette position comprend les articles que Procap Suisse achète de manière centralisée et revend généralement aux sections. </t>
  </si>
  <si>
    <t xml:space="preserve">Cette position reprend les actifs résultant de la délimitation matérielle et temporelle des diverses positions de dépenses et de recettes. L’évaluation s’effectue à la valeur nominale. </t>
  </si>
  <si>
    <t>Cette position comprend les acquisitions en matériel informatique et mobilier nécessaires à Procap Suisse pour l’exécution de ses prestations. Elle contient aussi les biens immobiliers qui appartiennent sans restriction à Procap Suisse et qui sont destinés, en majeure partie, à être utilisés par Procap. L’évaluation du mobilier et de l’informatique s’effectue sur la base du prix d’achat, déduction faite des amortissements réalisés et planifiés; le mobilier est amorti sur une durée de dix ans et l’informatique sur une durée de trois ans. Les acquisitions d’une valeur inférieure à 1'000 CHF ne sont pas prises en considération. L’évaluation des biens immobiliers s’effectue sur la base de la valeur d’acquisition, déduction faite des amortissements effectués, pour une durée d’utilisation estimée à 30 ans.</t>
  </si>
  <si>
    <t xml:space="preserve">Cette position comprend les passifs résultant de la délimitation matérielle et temporelle des diverses positions de dépenses et de recettes. L’évaluation s’effectue à la valeur nominale. </t>
  </si>
  <si>
    <t>Cette position comprend trois fonds qui sont à affectation déterminée. Les ressources du fonds du sport sont allouées aux activités sportives, celles du fonds de construction de Berne aux activités liées au domaine de la construction dans le canton de Berne. Avec l’intégration de MIS (Mobility International Suisse), un fonds tourisme a été repris. Ce fonds est utilisé pour indemniser les projets et les dépenses liés au tourisme sans obstacles.</t>
  </si>
  <si>
    <t xml:space="preserve">Cette position comprend les moyens utilisables dans le cadre des objectifs statutaires définis par Procap Suisse. </t>
  </si>
  <si>
    <t>Pour une organisation sociale à but non lucratif telle que Procap Suisse, les liquidités représentent une réserve de numéraire. Elles constituent donc un indicateur de premier ordre pour évaluer la capacité d’action et de prestation que Procap Suisse peut fournir. Le tableau des flux de trésorerie présente la variation des liquidités provenant des activités d’exploitation, d’investissement et de financement. Le tableau des flux de trésorerie est établi selon la méthode indirecte.</t>
  </si>
  <si>
    <t xml:space="preserve">Le tableau de variation du capital présente l’évolution de chacune des composantes du capital. </t>
  </si>
  <si>
    <t>Das Ergebnis setzt sich zusammen aus Fremd- und Eigenmietertrag, den direkt die Liegenschaften betreffenden Kosten sowie Abschreibungen in der Höhe von CHF 144'802.55  (Vorjahr CHF 143'291.–)</t>
  </si>
  <si>
    <t>Die Entschädigung der zwei (Vorjahr zwei) Geschäftsleitungsmitglieder betrug insgesamt CHF 337'869.–  (Vorjahr CHF 337'927.50)  Aufgeteilt in rund 2/3 für ihre Funktion als Ressortleitende und 1/3 für ihre Funktion als Geschäftsleitungsmitglieder. Das Verhältnis tiefster zu höchster Lohn beträgt 1 zu 2.9  (Vorjahr 2.8). Insgesamt waren 93  (Vorjahr 93) Personen in 60.70 (Vorjahr 60.10) Vollzeitstellen beschäftigt. Davon sind 11 Personen (Vorjahr 11 Personen) in 5.9 Stellen (Vorjahr 5.7 Stellen) Menschen mit einer von der IV anerkannten Behinderung.</t>
  </si>
  <si>
    <t>In dieser Position sind die Ferien- und Überstundenguthaben der Mitarbeitenden von rund CHF 383'200.– (Vorjahr CHF 349'000.–), die Abgrenzung des Sammeljahres von rund CHF 575'800.– (Vorjahr CHF 572'800.–), die Abgrenzungen von Projekten von rund CHF 118'500.– (Vorjahr 40'000.–), die Abgrenzungen von Dienstleistungen von CHF 111'500.– (Vorjahr CHF 206'400.–) und andere diverse Abgrenzungen verbucht.</t>
  </si>
</sst>
</file>

<file path=xl/styles.xml><?xml version="1.0" encoding="utf-8"?>
<styleSheet xmlns="http://schemas.openxmlformats.org/spreadsheetml/2006/main">
  <numFmts count="2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s>
  <fonts count="49">
    <font>
      <sz val="11"/>
      <color theme="1"/>
      <name val="Calibri"/>
      <family val="2"/>
    </font>
    <font>
      <sz val="11"/>
      <color indexed="8"/>
      <name val="Calibri"/>
      <family val="2"/>
    </font>
    <font>
      <sz val="11"/>
      <color indexed="8"/>
      <name val="Arial"/>
      <family val="2"/>
    </font>
    <font>
      <sz val="11"/>
      <name val="Arial"/>
      <family val="2"/>
    </font>
    <font>
      <sz val="28"/>
      <color indexed="62"/>
      <name val="Arial"/>
      <family val="2"/>
    </font>
    <font>
      <b/>
      <sz val="11"/>
      <color indexed="8"/>
      <name val="Arial"/>
      <family val="2"/>
    </font>
    <font>
      <sz val="9"/>
      <color indexed="8"/>
      <name val="Arial"/>
      <family val="2"/>
    </font>
    <font>
      <sz val="8"/>
      <name val="Calibri"/>
      <family val="2"/>
    </font>
    <font>
      <sz val="8"/>
      <name val="Tahoma"/>
      <family val="2"/>
    </font>
    <font>
      <b/>
      <sz val="8"/>
      <name val="Tahoma"/>
      <family val="2"/>
    </font>
    <font>
      <u val="single"/>
      <sz val="9.35"/>
      <color indexed="12"/>
      <name val="Calibri"/>
      <family val="2"/>
    </font>
    <font>
      <u val="single"/>
      <sz val="9.35"/>
      <color indexed="36"/>
      <name val="Calibri"/>
      <family val="2"/>
    </font>
    <font>
      <b/>
      <sz val="11"/>
      <name val="Arial"/>
      <family val="2"/>
    </font>
    <font>
      <sz val="9"/>
      <name val="Tahoma"/>
      <family val="2"/>
    </font>
    <font>
      <b/>
      <sz val="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5" borderId="2" applyNumberFormat="0" applyAlignment="0" applyProtection="0"/>
    <xf numFmtId="0" fontId="11" fillId="0" borderId="0" applyNumberFormat="0" applyFill="0" applyBorder="0" applyAlignment="0" applyProtection="0"/>
    <xf numFmtId="41" fontId="1" fillId="0" borderId="0" applyFont="0" applyFill="0" applyBorder="0" applyAlignment="0" applyProtection="0"/>
    <xf numFmtId="0" fontId="35" fillId="26"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7" borderId="0" applyNumberFormat="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0" fontId="39"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5" fontId="1" fillId="0" borderId="0" applyFont="0" applyFill="0" applyBorder="0" applyAlignment="0" applyProtection="0"/>
    <xf numFmtId="174" fontId="1" fillId="0" borderId="0" applyFont="0" applyFill="0" applyBorder="0" applyAlignment="0" applyProtection="0"/>
    <xf numFmtId="0" fontId="46" fillId="0" borderId="0" applyNumberFormat="0" applyFill="0" applyBorder="0" applyAlignment="0" applyProtection="0"/>
    <xf numFmtId="0" fontId="47" fillId="31" borderId="9" applyNumberFormat="0" applyAlignment="0" applyProtection="0"/>
  </cellStyleXfs>
  <cellXfs count="163">
    <xf numFmtId="0" fontId="0" fillId="0" borderId="0" xfId="0" applyFont="1" applyAlignment="1">
      <alignment/>
    </xf>
    <xf numFmtId="0" fontId="4" fillId="0" borderId="0" xfId="0" applyFont="1"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horizontal="left" vertical="center"/>
    </xf>
    <xf numFmtId="0" fontId="2" fillId="0" borderId="0"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horizontal="center" vertical="center"/>
    </xf>
    <xf numFmtId="4" fontId="2" fillId="0" borderId="0" xfId="0" applyNumberFormat="1" applyFont="1" applyBorder="1" applyAlignment="1">
      <alignment vertical="center"/>
    </xf>
    <xf numFmtId="4" fontId="2" fillId="0" borderId="0" xfId="0" applyNumberFormat="1" applyFont="1" applyAlignment="1">
      <alignment vertical="center"/>
    </xf>
    <xf numFmtId="0" fontId="2" fillId="0" borderId="10" xfId="0" applyFont="1" applyBorder="1" applyAlignment="1">
      <alignment vertical="center"/>
    </xf>
    <xf numFmtId="4" fontId="2" fillId="0" borderId="10" xfId="0" applyNumberFormat="1" applyFont="1" applyBorder="1" applyAlignment="1">
      <alignment vertical="center"/>
    </xf>
    <xf numFmtId="4" fontId="5" fillId="0" borderId="0" xfId="0" applyNumberFormat="1" applyFont="1" applyBorder="1" applyAlignment="1">
      <alignment vertical="center"/>
    </xf>
    <xf numFmtId="0" fontId="2" fillId="0" borderId="11" xfId="0" applyFont="1" applyBorder="1" applyAlignment="1">
      <alignment vertical="center"/>
    </xf>
    <xf numFmtId="4" fontId="5" fillId="0" borderId="11" xfId="0" applyNumberFormat="1" applyFont="1" applyBorder="1" applyAlignment="1">
      <alignment vertical="center"/>
    </xf>
    <xf numFmtId="0" fontId="5" fillId="0" borderId="12" xfId="0" applyFont="1" applyBorder="1" applyAlignment="1">
      <alignment vertical="center"/>
    </xf>
    <xf numFmtId="4" fontId="5" fillId="0" borderId="12" xfId="0" applyNumberFormat="1" applyFont="1" applyBorder="1" applyAlignment="1">
      <alignment vertical="center"/>
    </xf>
    <xf numFmtId="0" fontId="5" fillId="0" borderId="0" xfId="0" applyFont="1" applyBorder="1" applyAlignment="1">
      <alignment horizontal="right" vertical="center"/>
    </xf>
    <xf numFmtId="0" fontId="5" fillId="0" borderId="10" xfId="0" applyFont="1" applyBorder="1" applyAlignment="1">
      <alignment vertical="center"/>
    </xf>
    <xf numFmtId="0" fontId="2" fillId="0" borderId="10" xfId="0" applyFont="1" applyBorder="1" applyAlignment="1">
      <alignment horizontal="center" vertical="center"/>
    </xf>
    <xf numFmtId="4" fontId="5" fillId="0" borderId="10" xfId="0" applyNumberFormat="1" applyFont="1" applyBorder="1" applyAlignment="1">
      <alignment vertical="center"/>
    </xf>
    <xf numFmtId="0" fontId="2" fillId="0" borderId="0" xfId="0" applyFont="1" applyAlignment="1">
      <alignment horizontal="right"/>
    </xf>
    <xf numFmtId="0" fontId="5" fillId="0" borderId="0" xfId="0" applyFont="1" applyAlignment="1">
      <alignment/>
    </xf>
    <xf numFmtId="0" fontId="5" fillId="0" borderId="0" xfId="0" applyFont="1" applyAlignment="1">
      <alignment horizontal="right"/>
    </xf>
    <xf numFmtId="4" fontId="2" fillId="0" borderId="0" xfId="0" applyNumberFormat="1" applyFont="1" applyAlignment="1">
      <alignment/>
    </xf>
    <xf numFmtId="0" fontId="2" fillId="0" borderId="0" xfId="0" applyFont="1" applyAlignment="1">
      <alignment horizontal="center"/>
    </xf>
    <xf numFmtId="4" fontId="5" fillId="0" borderId="0" xfId="0" applyNumberFormat="1" applyFont="1" applyAlignment="1">
      <alignment/>
    </xf>
    <xf numFmtId="0" fontId="5" fillId="0" borderId="12" xfId="0" applyFont="1" applyBorder="1" applyAlignment="1">
      <alignment/>
    </xf>
    <xf numFmtId="0" fontId="2" fillId="0" borderId="12" xfId="0" applyFont="1" applyBorder="1" applyAlignment="1">
      <alignment/>
    </xf>
    <xf numFmtId="4" fontId="5" fillId="0" borderId="12" xfId="0" applyNumberFormat="1" applyFont="1" applyBorder="1" applyAlignment="1">
      <alignment/>
    </xf>
    <xf numFmtId="0" fontId="2" fillId="0" borderId="10" xfId="0" applyFont="1" applyBorder="1" applyAlignment="1">
      <alignment/>
    </xf>
    <xf numFmtId="0" fontId="2" fillId="0" borderId="10" xfId="0" applyFont="1" applyBorder="1" applyAlignment="1">
      <alignment horizontal="center"/>
    </xf>
    <xf numFmtId="4" fontId="2" fillId="0" borderId="10" xfId="0" applyNumberFormat="1" applyFont="1" applyBorder="1" applyAlignment="1">
      <alignment/>
    </xf>
    <xf numFmtId="0" fontId="5" fillId="0" borderId="11" xfId="0" applyFont="1" applyBorder="1" applyAlignment="1">
      <alignment/>
    </xf>
    <xf numFmtId="4" fontId="5" fillId="0" borderId="11" xfId="0" applyNumberFormat="1"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horizontal="center"/>
    </xf>
    <xf numFmtId="0" fontId="6" fillId="0" borderId="0" xfId="0" applyFont="1" applyAlignment="1">
      <alignment/>
    </xf>
    <xf numFmtId="0" fontId="2" fillId="0" borderId="0" xfId="0" applyFont="1" applyAlignment="1">
      <alignment/>
    </xf>
    <xf numFmtId="14" fontId="5" fillId="0" borderId="0" xfId="0" applyNumberFormat="1" applyFont="1" applyAlignment="1">
      <alignment/>
    </xf>
    <xf numFmtId="0" fontId="5" fillId="0" borderId="12" xfId="0" applyFont="1" applyBorder="1" applyAlignment="1">
      <alignment horizontal="right"/>
    </xf>
    <xf numFmtId="0" fontId="2" fillId="0" borderId="13" xfId="0" applyFont="1" applyBorder="1" applyAlignment="1">
      <alignment/>
    </xf>
    <xf numFmtId="0" fontId="2" fillId="0" borderId="0" xfId="0" applyFont="1" applyBorder="1" applyAlignment="1">
      <alignment horizontal="right"/>
    </xf>
    <xf numFmtId="0" fontId="5" fillId="0" borderId="0" xfId="0" applyFont="1" applyBorder="1" applyAlignment="1">
      <alignment horizontal="right"/>
    </xf>
    <xf numFmtId="0" fontId="5" fillId="0" borderId="0" xfId="0" applyFont="1" applyBorder="1" applyAlignment="1">
      <alignment/>
    </xf>
    <xf numFmtId="0" fontId="5" fillId="0" borderId="13" xfId="0" applyFont="1" applyBorder="1" applyAlignment="1">
      <alignment/>
    </xf>
    <xf numFmtId="0" fontId="5" fillId="0" borderId="13" xfId="0" applyFont="1" applyBorder="1" applyAlignment="1">
      <alignment horizontal="right"/>
    </xf>
    <xf numFmtId="4" fontId="2" fillId="0" borderId="0" xfId="0" applyNumberFormat="1" applyFont="1" applyBorder="1" applyAlignment="1">
      <alignment/>
    </xf>
    <xf numFmtId="0" fontId="6" fillId="0" borderId="0" xfId="0" applyFont="1" applyAlignment="1">
      <alignment/>
    </xf>
    <xf numFmtId="0" fontId="3" fillId="0" borderId="0" xfId="0" applyFont="1" applyAlignment="1">
      <alignment/>
    </xf>
    <xf numFmtId="4" fontId="5" fillId="0" borderId="10" xfId="0" applyNumberFormat="1" applyFont="1" applyBorder="1" applyAlignment="1">
      <alignment/>
    </xf>
    <xf numFmtId="4" fontId="2" fillId="0" borderId="13" xfId="0" applyNumberFormat="1" applyFont="1" applyBorder="1" applyAlignment="1">
      <alignment/>
    </xf>
    <xf numFmtId="4" fontId="5" fillId="0" borderId="13" xfId="0" applyNumberFormat="1" applyFont="1" applyBorder="1" applyAlignment="1">
      <alignment/>
    </xf>
    <xf numFmtId="0" fontId="5" fillId="0" borderId="0" xfId="0" applyFont="1" applyAlignment="1">
      <alignment horizontal="center"/>
    </xf>
    <xf numFmtId="0" fontId="5" fillId="0" borderId="0" xfId="0" applyFont="1" applyBorder="1" applyAlignment="1">
      <alignment horizontal="center" vertical="center"/>
    </xf>
    <xf numFmtId="0" fontId="2" fillId="0" borderId="0" xfId="0" applyFont="1" applyAlignment="1">
      <alignment horizontal="justify" wrapText="1"/>
    </xf>
    <xf numFmtId="0" fontId="2" fillId="0" borderId="10" xfId="0" applyFont="1" applyBorder="1" applyAlignment="1">
      <alignment horizontal="center"/>
    </xf>
    <xf numFmtId="0" fontId="2" fillId="0" borderId="0" xfId="0" applyFont="1" applyBorder="1" applyAlignment="1">
      <alignment horizontal="center"/>
    </xf>
    <xf numFmtId="4" fontId="5" fillId="0" borderId="0" xfId="0" applyNumberFormat="1" applyFont="1" applyBorder="1" applyAlignment="1">
      <alignment/>
    </xf>
    <xf numFmtId="0" fontId="2"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0" fontId="2" fillId="0" borderId="0" xfId="0" applyFont="1" applyFill="1" applyAlignment="1">
      <alignment/>
    </xf>
    <xf numFmtId="4" fontId="2" fillId="0" borderId="0" xfId="0" applyNumberFormat="1" applyFont="1" applyFill="1" applyAlignment="1">
      <alignment/>
    </xf>
    <xf numFmtId="4" fontId="5" fillId="0" borderId="12" xfId="0" applyNumberFormat="1" applyFont="1" applyFill="1" applyBorder="1" applyAlignment="1">
      <alignment/>
    </xf>
    <xf numFmtId="0" fontId="2" fillId="0" borderId="0" xfId="0" applyFont="1" applyFill="1" applyAlignment="1">
      <alignment/>
    </xf>
    <xf numFmtId="0" fontId="2" fillId="0" borderId="0" xfId="0" applyFont="1" applyFill="1" applyAlignment="1">
      <alignment horizontal="right"/>
    </xf>
    <xf numFmtId="4" fontId="2" fillId="0" borderId="0" xfId="0" applyNumberFormat="1" applyFont="1" applyFill="1" applyBorder="1" applyAlignment="1">
      <alignment/>
    </xf>
    <xf numFmtId="4" fontId="2" fillId="0" borderId="0" xfId="0" applyNumberFormat="1" applyFont="1" applyFill="1" applyBorder="1" applyAlignment="1">
      <alignment/>
    </xf>
    <xf numFmtId="4" fontId="2" fillId="0" borderId="10" xfId="0" applyNumberFormat="1" applyFont="1" applyFill="1" applyBorder="1" applyAlignment="1">
      <alignment/>
    </xf>
    <xf numFmtId="4" fontId="2" fillId="0" borderId="0" xfId="0" applyNumberFormat="1" applyFont="1" applyFill="1" applyAlignment="1">
      <alignment vertical="center"/>
    </xf>
    <xf numFmtId="0" fontId="12" fillId="0" borderId="12" xfId="0" applyFont="1" applyBorder="1" applyAlignment="1">
      <alignment/>
    </xf>
    <xf numFmtId="0" fontId="12" fillId="0" borderId="0" xfId="0" applyFont="1" applyAlignment="1">
      <alignment/>
    </xf>
    <xf numFmtId="0" fontId="3" fillId="0" borderId="10" xfId="0" applyFont="1" applyBorder="1" applyAlignment="1">
      <alignment/>
    </xf>
    <xf numFmtId="0" fontId="3" fillId="0" borderId="0" xfId="0" applyFont="1" applyAlignment="1">
      <alignment horizontal="right"/>
    </xf>
    <xf numFmtId="4" fontId="3" fillId="0" borderId="0" xfId="0" applyNumberFormat="1" applyFont="1" applyAlignment="1">
      <alignment/>
    </xf>
    <xf numFmtId="0" fontId="2" fillId="0" borderId="0" xfId="0" applyFont="1" applyAlignment="1">
      <alignment horizontal="center" vertical="center"/>
    </xf>
    <xf numFmtId="0" fontId="2" fillId="0" borderId="12" xfId="0" applyFont="1" applyBorder="1" applyAlignment="1">
      <alignment horizont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4" fontId="2" fillId="0" borderId="0" xfId="0" applyNumberFormat="1" applyFont="1" applyFill="1" applyAlignment="1">
      <alignment/>
    </xf>
    <xf numFmtId="0" fontId="3" fillId="0" borderId="0" xfId="0" applyFont="1" applyFill="1" applyAlignment="1">
      <alignment horizontal="justify" wrapText="1"/>
    </xf>
    <xf numFmtId="0" fontId="5" fillId="0" borderId="0" xfId="0" applyFont="1" applyFill="1" applyAlignment="1">
      <alignment/>
    </xf>
    <xf numFmtId="0" fontId="2" fillId="0" borderId="0" xfId="0" applyFont="1" applyAlignment="1">
      <alignment horizontal="right"/>
    </xf>
    <xf numFmtId="0" fontId="2" fillId="0" borderId="0" xfId="0" applyFont="1" applyFill="1" applyAlignment="1">
      <alignment vertical="center"/>
    </xf>
    <xf numFmtId="0" fontId="2" fillId="0" borderId="0" xfId="0" applyFont="1" applyAlignment="1">
      <alignment vertical="center"/>
    </xf>
    <xf numFmtId="4" fontId="3" fillId="0" borderId="10" xfId="0" applyNumberFormat="1" applyFont="1" applyFill="1" applyBorder="1" applyAlignment="1">
      <alignment/>
    </xf>
    <xf numFmtId="4" fontId="5" fillId="0" borderId="11" xfId="0" applyNumberFormat="1" applyFont="1" applyFill="1" applyBorder="1" applyAlignment="1">
      <alignment/>
    </xf>
    <xf numFmtId="0" fontId="2" fillId="0" borderId="0" xfId="0" applyFont="1" applyFill="1" applyBorder="1" applyAlignment="1">
      <alignment vertical="center"/>
    </xf>
    <xf numFmtId="0" fontId="5" fillId="0" borderId="0" xfId="0" applyFont="1" applyAlignment="1">
      <alignment horizontal="justify" wrapText="1"/>
    </xf>
    <xf numFmtId="0" fontId="2" fillId="0" borderId="0" xfId="0" applyFont="1" applyAlignment="1">
      <alignment horizontal="justify" wrapText="1"/>
    </xf>
    <xf numFmtId="14" fontId="5" fillId="0" borderId="0" xfId="0" applyNumberFormat="1" applyFont="1" applyAlignment="1">
      <alignment horizontal="center" wrapText="1"/>
    </xf>
    <xf numFmtId="0" fontId="3" fillId="0" borderId="0" xfId="0" applyFont="1" applyAlignment="1">
      <alignment horizontal="justify" wrapText="1"/>
    </xf>
    <xf numFmtId="0" fontId="2" fillId="0" borderId="0" xfId="0" applyFont="1" applyAlignment="1">
      <alignment horizontal="left" wrapText="1"/>
    </xf>
    <xf numFmtId="4" fontId="2" fillId="0" borderId="0" xfId="0" applyNumberFormat="1" applyFont="1" applyBorder="1" applyAlignment="1">
      <alignment vertical="center"/>
    </xf>
    <xf numFmtId="4" fontId="2" fillId="0" borderId="0" xfId="0" applyNumberFormat="1" applyFont="1" applyAlignment="1">
      <alignment horizontal="right"/>
    </xf>
    <xf numFmtId="4" fontId="2" fillId="0" borderId="0" xfId="0" applyNumberFormat="1" applyFont="1" applyFill="1" applyBorder="1" applyAlignment="1">
      <alignment vertical="center"/>
    </xf>
    <xf numFmtId="4" fontId="2" fillId="0" borderId="10" xfId="0" applyNumberFormat="1" applyFont="1" applyFill="1" applyBorder="1" applyAlignment="1">
      <alignment vertical="center"/>
    </xf>
    <xf numFmtId="4" fontId="5" fillId="0" borderId="0" xfId="0" applyNumberFormat="1" applyFont="1" applyFill="1" applyBorder="1" applyAlignment="1">
      <alignment vertical="center"/>
    </xf>
    <xf numFmtId="4" fontId="2" fillId="0" borderId="0" xfId="0" applyNumberFormat="1" applyFont="1" applyFill="1" applyAlignment="1">
      <alignment vertical="center"/>
    </xf>
    <xf numFmtId="0" fontId="2" fillId="0" borderId="12" xfId="0" applyFont="1" applyBorder="1" applyAlignment="1">
      <alignment horizontal="right"/>
    </xf>
    <xf numFmtId="4" fontId="2" fillId="0" borderId="12" xfId="0" applyNumberFormat="1" applyFont="1" applyFill="1" applyBorder="1" applyAlignment="1">
      <alignment/>
    </xf>
    <xf numFmtId="4" fontId="2" fillId="32" borderId="0" xfId="0" applyNumberFormat="1" applyFont="1" applyFill="1" applyAlignment="1">
      <alignment/>
    </xf>
    <xf numFmtId="4" fontId="2" fillId="32" borderId="0" xfId="0" applyNumberFormat="1" applyFont="1" applyFill="1" applyAlignment="1">
      <alignment/>
    </xf>
    <xf numFmtId="0" fontId="2" fillId="0" borderId="0" xfId="0" applyFont="1" applyFill="1" applyAlignment="1">
      <alignment horizontal="justify" wrapText="1"/>
    </xf>
    <xf numFmtId="0" fontId="2" fillId="0" borderId="0" xfId="0" applyFont="1" applyFill="1" applyAlignment="1">
      <alignment horizontal="justify" wrapText="1"/>
    </xf>
    <xf numFmtId="0" fontId="2" fillId="0" borderId="0" xfId="0" applyFont="1" applyFill="1" applyAlignment="1">
      <alignment horizontal="left" wrapText="1"/>
    </xf>
    <xf numFmtId="0" fontId="5" fillId="0" borderId="0" xfId="0" applyFont="1" applyFill="1" applyAlignment="1">
      <alignment horizontal="right"/>
    </xf>
    <xf numFmtId="0" fontId="2" fillId="0" borderId="0" xfId="0" applyFont="1" applyFill="1" applyAlignment="1">
      <alignment horizontal="right"/>
    </xf>
    <xf numFmtId="4" fontId="5" fillId="0" borderId="0" xfId="0" applyNumberFormat="1" applyFont="1" applyFill="1" applyAlignment="1">
      <alignment/>
    </xf>
    <xf numFmtId="0" fontId="0" fillId="0" borderId="0" xfId="0" applyAlignment="1">
      <alignment horizontal="justify" wrapText="1"/>
    </xf>
    <xf numFmtId="0" fontId="2" fillId="0" borderId="0" xfId="0" applyFont="1" applyFill="1" applyAlignment="1">
      <alignment horizontal="center"/>
    </xf>
    <xf numFmtId="4" fontId="2" fillId="0" borderId="0" xfId="0" applyNumberFormat="1" applyFont="1" applyAlignment="1">
      <alignment horizontal="right"/>
    </xf>
    <xf numFmtId="0" fontId="2" fillId="0" borderId="10" xfId="0" applyFont="1" applyBorder="1" applyAlignment="1">
      <alignment/>
    </xf>
    <xf numFmtId="4" fontId="2" fillId="0" borderId="0" xfId="0" applyNumberFormat="1" applyFont="1" applyFill="1" applyAlignment="1">
      <alignment wrapText="1"/>
    </xf>
    <xf numFmtId="14" fontId="5" fillId="0" borderId="0" xfId="0" applyNumberFormat="1" applyFont="1" applyFill="1" applyAlignment="1">
      <alignment/>
    </xf>
    <xf numFmtId="0" fontId="5" fillId="0" borderId="12" xfId="0" applyFont="1" applyFill="1" applyBorder="1" applyAlignment="1">
      <alignment/>
    </xf>
    <xf numFmtId="0" fontId="5" fillId="0" borderId="12" xfId="0" applyFont="1" applyFill="1" applyBorder="1" applyAlignment="1">
      <alignment horizontal="right"/>
    </xf>
    <xf numFmtId="0" fontId="0" fillId="0" borderId="0" xfId="0" applyAlignment="1">
      <alignment/>
    </xf>
    <xf numFmtId="0" fontId="0" fillId="0" borderId="0" xfId="0" applyAlignment="1">
      <alignment/>
    </xf>
    <xf numFmtId="0" fontId="0" fillId="0" borderId="0" xfId="0" applyAlignment="1">
      <alignment/>
    </xf>
    <xf numFmtId="0" fontId="2" fillId="32" borderId="0" xfId="0" applyFont="1" applyFill="1" applyAlignment="1">
      <alignment/>
    </xf>
    <xf numFmtId="0" fontId="5" fillId="32" borderId="0" xfId="0" applyFont="1" applyFill="1" applyBorder="1" applyAlignment="1">
      <alignment/>
    </xf>
    <xf numFmtId="0" fontId="5" fillId="32" borderId="0" xfId="0" applyFont="1" applyFill="1" applyAlignment="1">
      <alignment/>
    </xf>
    <xf numFmtId="0" fontId="2" fillId="32" borderId="0" xfId="0" applyFont="1" applyFill="1" applyAlignment="1">
      <alignment/>
    </xf>
    <xf numFmtId="0" fontId="2" fillId="32" borderId="0" xfId="0" applyFont="1" applyFill="1" applyAlignment="1">
      <alignment horizontal="right"/>
    </xf>
    <xf numFmtId="0" fontId="2" fillId="0" borderId="0" xfId="0" applyFont="1" applyAlignment="1">
      <alignment horizontal="left" wrapText="1"/>
    </xf>
    <xf numFmtId="0" fontId="2" fillId="0" borderId="0" xfId="0" applyFont="1" applyAlignment="1">
      <alignment horizontal="left" wrapText="1"/>
    </xf>
    <xf numFmtId="0" fontId="5" fillId="0" borderId="0" xfId="0" applyFont="1" applyAlignment="1">
      <alignment horizontal="justify" wrapText="1"/>
    </xf>
    <xf numFmtId="0" fontId="2" fillId="0" borderId="0" xfId="0" applyFont="1" applyFill="1" applyAlignment="1">
      <alignment horizontal="left" wrapText="1"/>
    </xf>
    <xf numFmtId="0" fontId="2"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Fill="1" applyAlignment="1">
      <alignment horizontal="justify" wrapText="1"/>
    </xf>
    <xf numFmtId="0" fontId="5" fillId="0" borderId="0" xfId="0" applyFont="1" applyAlignment="1">
      <alignment horizontal="justify" wrapText="1"/>
    </xf>
    <xf numFmtId="0" fontId="3" fillId="0" borderId="0" xfId="0" applyFont="1" applyFill="1" applyAlignment="1">
      <alignment wrapText="1"/>
    </xf>
    <xf numFmtId="0" fontId="3" fillId="0" borderId="0" xfId="0" applyNumberFormat="1" applyFont="1" applyAlignment="1">
      <alignment horizontal="left" wrapText="1" readingOrder="1"/>
    </xf>
    <xf numFmtId="0" fontId="3" fillId="0" borderId="0" xfId="0" applyFont="1" applyAlignment="1">
      <alignment horizontal="left" readingOrder="1"/>
    </xf>
    <xf numFmtId="0" fontId="5" fillId="0" borderId="0" xfId="0" applyFont="1" applyFill="1" applyAlignment="1">
      <alignment horizontal="left" wrapText="1"/>
    </xf>
    <xf numFmtId="0" fontId="2" fillId="0" borderId="0" xfId="0" applyFont="1" applyFill="1" applyAlignment="1">
      <alignment horizontal="left" wrapText="1"/>
    </xf>
    <xf numFmtId="0" fontId="5" fillId="0" borderId="0" xfId="0" applyFont="1" applyAlignment="1">
      <alignment horizontal="left" wrapText="1"/>
    </xf>
    <xf numFmtId="0" fontId="2" fillId="0" borderId="0" xfId="0" applyFont="1" applyAlignment="1">
      <alignment horizontal="justify" wrapText="1"/>
    </xf>
    <xf numFmtId="0" fontId="2" fillId="0" borderId="0" xfId="0" applyFont="1" applyAlignment="1">
      <alignment horizontal="justify" wrapText="1"/>
    </xf>
    <xf numFmtId="0" fontId="3" fillId="0" borderId="0" xfId="0" applyFont="1" applyFill="1" applyAlignment="1">
      <alignment horizontal="justify" wrapText="1"/>
    </xf>
    <xf numFmtId="0" fontId="2" fillId="0" borderId="0" xfId="0" applyFont="1" applyFill="1" applyAlignment="1">
      <alignment wrapText="1"/>
    </xf>
    <xf numFmtId="0" fontId="0" fillId="0" borderId="0" xfId="0" applyFill="1" applyAlignment="1">
      <alignment wrapText="1"/>
    </xf>
    <xf numFmtId="0" fontId="2" fillId="0" borderId="0" xfId="0" applyFont="1" applyFill="1" applyAlignment="1">
      <alignment wrapText="1"/>
    </xf>
    <xf numFmtId="0" fontId="2" fillId="0" borderId="0" xfId="0" applyFont="1" applyAlignment="1">
      <alignment wrapText="1"/>
    </xf>
    <xf numFmtId="0" fontId="2" fillId="0" borderId="0" xfId="0" applyFont="1" applyAlignment="1">
      <alignment wrapText="1"/>
    </xf>
    <xf numFmtId="0" fontId="5" fillId="0" borderId="0" xfId="0" applyFont="1" applyAlignment="1">
      <alignment horizontal="left" wrapText="1"/>
    </xf>
    <xf numFmtId="0" fontId="3" fillId="0" borderId="0" xfId="0" applyFont="1" applyAlignment="1">
      <alignment horizontal="left" wrapText="1"/>
    </xf>
    <xf numFmtId="0" fontId="3" fillId="32" borderId="0" xfId="0" applyFont="1" applyFill="1" applyAlignment="1">
      <alignment horizontal="left" wrapText="1"/>
    </xf>
    <xf numFmtId="0" fontId="2" fillId="32" borderId="0" xfId="0" applyFont="1" applyFill="1" applyAlignment="1">
      <alignment horizontal="left" wrapText="1"/>
    </xf>
    <xf numFmtId="0" fontId="2" fillId="32" borderId="0" xfId="0" applyFont="1" applyFill="1" applyAlignment="1">
      <alignment horizontal="left" wrapText="1"/>
    </xf>
    <xf numFmtId="0" fontId="3" fillId="0" borderId="0" xfId="0" applyFont="1" applyAlignment="1">
      <alignment horizontal="justify" vertical="justify" wrapText="1"/>
    </xf>
    <xf numFmtId="0" fontId="3" fillId="0" borderId="0" xfId="0" applyFont="1" applyAlignment="1">
      <alignment horizontal="justify" wrapText="1"/>
    </xf>
    <xf numFmtId="0" fontId="2" fillId="32" borderId="0" xfId="0" applyFont="1" applyFill="1" applyAlignment="1">
      <alignment wrapText="1"/>
    </xf>
    <xf numFmtId="0" fontId="0" fillId="32" borderId="0" xfId="0" applyFill="1" applyAlignment="1">
      <alignment wrapText="1"/>
    </xf>
    <xf numFmtId="0" fontId="2" fillId="0" borderId="0" xfId="0" applyFont="1" applyAlignment="1">
      <alignment horizontal="justify"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57150</xdr:rowOff>
    </xdr:from>
    <xdr:to>
      <xdr:col>5</xdr:col>
      <xdr:colOff>0</xdr:colOff>
      <xdr:row>2</xdr:row>
      <xdr:rowOff>0</xdr:rowOff>
    </xdr:to>
    <xdr:sp>
      <xdr:nvSpPr>
        <xdr:cNvPr id="1" name="Rectangle 2"/>
        <xdr:cNvSpPr>
          <a:spLocks/>
        </xdr:cNvSpPr>
      </xdr:nvSpPr>
      <xdr:spPr>
        <a:xfrm>
          <a:off x="4505325" y="57150"/>
          <a:ext cx="1314450" cy="5619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1</xdr:col>
      <xdr:colOff>0</xdr:colOff>
      <xdr:row>0</xdr:row>
      <xdr:rowOff>0</xdr:rowOff>
    </xdr:from>
    <xdr:to>
      <xdr:col>2</xdr:col>
      <xdr:colOff>95250</xdr:colOff>
      <xdr:row>1</xdr:row>
      <xdr:rowOff>142875</xdr:rowOff>
    </xdr:to>
    <xdr:pic>
      <xdr:nvPicPr>
        <xdr:cNvPr id="2" name="Picture 1"/>
        <xdr:cNvPicPr preferRelativeResize="1">
          <a:picLocks noChangeAspect="1"/>
        </xdr:cNvPicPr>
      </xdr:nvPicPr>
      <xdr:blipFill>
        <a:blip r:embed="rId1"/>
        <a:stretch>
          <a:fillRect/>
        </a:stretch>
      </xdr:blipFill>
      <xdr:spPr>
        <a:xfrm>
          <a:off x="3267075" y="0"/>
          <a:ext cx="12573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57150</xdr:rowOff>
    </xdr:from>
    <xdr:to>
      <xdr:col>5</xdr:col>
      <xdr:colOff>0</xdr:colOff>
      <xdr:row>2</xdr:row>
      <xdr:rowOff>0</xdr:rowOff>
    </xdr:to>
    <xdr:sp>
      <xdr:nvSpPr>
        <xdr:cNvPr id="1" name="Rectangle 2"/>
        <xdr:cNvSpPr>
          <a:spLocks/>
        </xdr:cNvSpPr>
      </xdr:nvSpPr>
      <xdr:spPr>
        <a:xfrm>
          <a:off x="4505325" y="57150"/>
          <a:ext cx="1314450" cy="5619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1</xdr:col>
      <xdr:colOff>0</xdr:colOff>
      <xdr:row>0</xdr:row>
      <xdr:rowOff>0</xdr:rowOff>
    </xdr:from>
    <xdr:to>
      <xdr:col>2</xdr:col>
      <xdr:colOff>95250</xdr:colOff>
      <xdr:row>1</xdr:row>
      <xdr:rowOff>142875</xdr:rowOff>
    </xdr:to>
    <xdr:pic>
      <xdr:nvPicPr>
        <xdr:cNvPr id="2" name="Picture 1"/>
        <xdr:cNvPicPr preferRelativeResize="1">
          <a:picLocks noChangeAspect="1"/>
        </xdr:cNvPicPr>
      </xdr:nvPicPr>
      <xdr:blipFill>
        <a:blip r:embed="rId1"/>
        <a:stretch>
          <a:fillRect/>
        </a:stretch>
      </xdr:blipFill>
      <xdr:spPr>
        <a:xfrm>
          <a:off x="3267075" y="0"/>
          <a:ext cx="12573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03"/>
  <sheetViews>
    <sheetView tabSelected="1" zoomScaleSheetLayoutView="85" zoomScalePageLayoutView="85" workbookViewId="0" topLeftCell="A1">
      <selection activeCell="N322" sqref="N322"/>
    </sheetView>
  </sheetViews>
  <sheetFormatPr defaultColWidth="11.421875" defaultRowHeight="15"/>
  <cols>
    <col min="1" max="1" width="49.00390625" style="2" customWidth="1"/>
    <col min="2" max="2" width="17.421875" style="2" customWidth="1"/>
    <col min="3" max="3" width="1.7109375" style="2" customWidth="1"/>
    <col min="4" max="4" width="17.421875" style="2" customWidth="1"/>
    <col min="5" max="5" width="1.7109375" style="2" customWidth="1"/>
    <col min="6" max="6" width="18.28125" style="2" bestFit="1" customWidth="1"/>
    <col min="7" max="7" width="1.7109375" style="2" customWidth="1"/>
    <col min="8" max="8" width="14.00390625" style="2" customWidth="1"/>
    <col min="9" max="9" width="1.7109375" style="2" customWidth="1"/>
    <col min="10" max="10" width="12.8515625" style="2" customWidth="1"/>
    <col min="11" max="11" width="1.7109375" style="2" customWidth="1"/>
    <col min="12" max="12" width="15.8515625" style="2" customWidth="1"/>
    <col min="13" max="13" width="1.7109375" style="2" customWidth="1"/>
    <col min="14" max="14" width="13.7109375" style="2" customWidth="1"/>
    <col min="15" max="15" width="1.7109375" style="2" customWidth="1"/>
    <col min="16" max="16" width="17.421875" style="2" customWidth="1"/>
    <col min="17" max="16384" width="11.421875" style="2" customWidth="1"/>
  </cols>
  <sheetData>
    <row r="1" ht="34.5">
      <c r="A1" s="1" t="s">
        <v>148</v>
      </c>
    </row>
    <row r="2" ht="14.25"/>
    <row r="3" ht="14.25"/>
    <row r="4" spans="1:8" ht="45" customHeight="1">
      <c r="A4" s="140" t="s">
        <v>290</v>
      </c>
      <c r="B4" s="141"/>
      <c r="C4" s="141"/>
      <c r="D4" s="141"/>
      <c r="E4" s="141"/>
      <c r="F4" s="141"/>
      <c r="G4" s="141"/>
      <c r="H4" s="141"/>
    </row>
    <row r="5" spans="2:9" ht="14.25">
      <c r="B5" s="3"/>
      <c r="C5" s="3"/>
      <c r="D5" s="3"/>
      <c r="E5" s="3"/>
      <c r="F5" s="3"/>
      <c r="G5" s="3"/>
      <c r="H5" s="3"/>
      <c r="I5" s="3"/>
    </row>
    <row r="6" spans="1:9" s="6" customFormat="1" ht="18" customHeight="1">
      <c r="A6" s="4" t="s">
        <v>149</v>
      </c>
      <c r="B6" s="5"/>
      <c r="C6" s="5"/>
      <c r="D6" s="5"/>
      <c r="E6" s="5"/>
      <c r="F6" s="5"/>
      <c r="G6" s="5"/>
      <c r="H6" s="5"/>
      <c r="I6" s="5"/>
    </row>
    <row r="7" spans="2:9" s="6" customFormat="1" ht="18" customHeight="1">
      <c r="B7" s="5"/>
      <c r="C7" s="5"/>
      <c r="D7" s="5"/>
      <c r="E7" s="5"/>
      <c r="F7" s="5"/>
      <c r="G7" s="5"/>
      <c r="H7" s="93"/>
      <c r="I7" s="5"/>
    </row>
    <row r="8" spans="1:9" s="6" customFormat="1" ht="18" customHeight="1">
      <c r="A8" s="7" t="s">
        <v>150</v>
      </c>
      <c r="B8" s="59" t="s">
        <v>151</v>
      </c>
      <c r="C8" s="8"/>
      <c r="D8" s="19" t="s">
        <v>332</v>
      </c>
      <c r="E8" s="19"/>
      <c r="F8" s="19" t="s">
        <v>314</v>
      </c>
      <c r="G8" s="5"/>
      <c r="H8" s="5"/>
      <c r="I8" s="5"/>
    </row>
    <row r="9" spans="2:9" s="6" customFormat="1" ht="18" customHeight="1">
      <c r="B9" s="5"/>
      <c r="C9" s="5"/>
      <c r="D9" s="5"/>
      <c r="E9" s="5"/>
      <c r="F9" s="5"/>
      <c r="G9" s="5"/>
      <c r="H9" s="5"/>
      <c r="I9" s="5"/>
    </row>
    <row r="10" spans="1:9" s="6" customFormat="1" ht="18" customHeight="1">
      <c r="A10" s="7" t="s">
        <v>154</v>
      </c>
      <c r="B10" s="5"/>
      <c r="C10" s="5"/>
      <c r="D10" s="5"/>
      <c r="E10" s="5"/>
      <c r="F10" s="5"/>
      <c r="G10" s="5"/>
      <c r="H10" s="5"/>
      <c r="I10" s="5"/>
    </row>
    <row r="11" spans="1:16" s="6" customFormat="1" ht="18" customHeight="1">
      <c r="A11" s="6" t="s">
        <v>155</v>
      </c>
      <c r="B11" s="9" t="s">
        <v>159</v>
      </c>
      <c r="C11" s="5"/>
      <c r="D11" s="10">
        <f>4309766.21-870</f>
        <v>4308896.21</v>
      </c>
      <c r="E11" s="10"/>
      <c r="F11" s="10">
        <v>4241367.78</v>
      </c>
      <c r="G11" s="10"/>
      <c r="H11" s="10"/>
      <c r="I11" s="10"/>
      <c r="J11" s="11"/>
      <c r="K11" s="11"/>
      <c r="L11" s="11"/>
      <c r="M11" s="11"/>
      <c r="N11" s="11"/>
      <c r="O11" s="11"/>
      <c r="P11" s="11"/>
    </row>
    <row r="12" spans="1:16" s="6" customFormat="1" ht="18" customHeight="1">
      <c r="A12" s="6" t="s">
        <v>156</v>
      </c>
      <c r="B12" s="9" t="s">
        <v>160</v>
      </c>
      <c r="C12" s="5"/>
      <c r="D12" s="99">
        <f>527353.47+127944.49+870+24000</f>
        <v>680167.96</v>
      </c>
      <c r="E12" s="10"/>
      <c r="F12" s="99">
        <v>636965.1699999999</v>
      </c>
      <c r="G12" s="10"/>
      <c r="H12" s="10"/>
      <c r="I12" s="10"/>
      <c r="J12" s="11"/>
      <c r="K12" s="11"/>
      <c r="L12" s="11"/>
      <c r="M12" s="11"/>
      <c r="N12" s="11"/>
      <c r="O12" s="11"/>
      <c r="P12" s="10"/>
    </row>
    <row r="13" spans="1:16" s="6" customFormat="1" ht="18" customHeight="1">
      <c r="A13" s="6" t="s">
        <v>157</v>
      </c>
      <c r="B13" s="9"/>
      <c r="C13" s="5"/>
      <c r="D13" s="101">
        <v>475</v>
      </c>
      <c r="E13" s="10"/>
      <c r="F13" s="101">
        <v>5327.34</v>
      </c>
      <c r="G13" s="10"/>
      <c r="H13" s="10"/>
      <c r="I13" s="10"/>
      <c r="J13" s="11"/>
      <c r="K13" s="11"/>
      <c r="L13" s="11"/>
      <c r="M13" s="11"/>
      <c r="N13" s="11"/>
      <c r="O13" s="11"/>
      <c r="P13" s="11"/>
    </row>
    <row r="14" spans="1:16" s="6" customFormat="1" ht="18" customHeight="1">
      <c r="A14" s="6" t="s">
        <v>158</v>
      </c>
      <c r="B14" s="83" t="s">
        <v>164</v>
      </c>
      <c r="C14" s="5"/>
      <c r="D14" s="101">
        <v>406817.62</v>
      </c>
      <c r="E14" s="10"/>
      <c r="F14" s="101">
        <v>541416.53</v>
      </c>
      <c r="G14" s="10"/>
      <c r="H14" s="10"/>
      <c r="I14" s="10"/>
      <c r="J14" s="11"/>
      <c r="K14" s="11"/>
      <c r="L14" s="11"/>
      <c r="M14" s="11"/>
      <c r="N14" s="11"/>
      <c r="O14" s="11"/>
      <c r="P14" s="11"/>
    </row>
    <row r="15" spans="1:16" s="6" customFormat="1" ht="18" customHeight="1">
      <c r="A15" s="12"/>
      <c r="B15" s="12"/>
      <c r="C15" s="12"/>
      <c r="D15" s="102"/>
      <c r="E15" s="13"/>
      <c r="F15" s="13"/>
      <c r="G15" s="10"/>
      <c r="H15" s="10"/>
      <c r="I15" s="10"/>
      <c r="J15" s="11"/>
      <c r="K15" s="11"/>
      <c r="L15" s="11"/>
      <c r="M15" s="11"/>
      <c r="N15" s="11"/>
      <c r="O15" s="11"/>
      <c r="P15" s="11"/>
    </row>
    <row r="16" spans="2:16" s="6" customFormat="1" ht="18" customHeight="1">
      <c r="B16" s="5"/>
      <c r="C16" s="5"/>
      <c r="D16" s="103">
        <f>SUM(D11:D15)</f>
        <v>5396356.79</v>
      </c>
      <c r="E16" s="14"/>
      <c r="F16" s="14">
        <f>SUM(F11:F15)</f>
        <v>5425076.82</v>
      </c>
      <c r="G16" s="10"/>
      <c r="H16" s="10"/>
      <c r="I16" s="10"/>
      <c r="J16" s="11"/>
      <c r="K16" s="11"/>
      <c r="L16" s="11"/>
      <c r="M16" s="11"/>
      <c r="N16" s="11"/>
      <c r="O16" s="11"/>
      <c r="P16" s="11"/>
    </row>
    <row r="17" spans="2:16" s="6" customFormat="1" ht="18" customHeight="1">
      <c r="B17" s="5"/>
      <c r="C17" s="5"/>
      <c r="D17" s="101"/>
      <c r="E17" s="10"/>
      <c r="F17" s="10"/>
      <c r="G17" s="10"/>
      <c r="H17" s="10"/>
      <c r="I17" s="10"/>
      <c r="J17" s="11"/>
      <c r="K17" s="11"/>
      <c r="L17" s="11"/>
      <c r="M17" s="11"/>
      <c r="N17" s="11"/>
      <c r="O17" s="11"/>
      <c r="P17" s="11"/>
    </row>
    <row r="18" spans="1:16" s="6" customFormat="1" ht="18" customHeight="1">
      <c r="A18" s="7" t="s">
        <v>161</v>
      </c>
      <c r="B18" s="5"/>
      <c r="C18" s="5"/>
      <c r="D18" s="101"/>
      <c r="E18" s="10"/>
      <c r="F18" s="10"/>
      <c r="G18" s="10"/>
      <c r="H18" s="10"/>
      <c r="I18" s="10"/>
      <c r="J18" s="11"/>
      <c r="K18" s="11"/>
      <c r="L18" s="11"/>
      <c r="M18" s="11"/>
      <c r="N18" s="11"/>
      <c r="O18" s="11"/>
      <c r="P18" s="11"/>
    </row>
    <row r="19" spans="1:16" s="6" customFormat="1" ht="18" customHeight="1">
      <c r="A19" s="6" t="s">
        <v>162</v>
      </c>
      <c r="B19" s="9" t="s">
        <v>165</v>
      </c>
      <c r="C19" s="5"/>
      <c r="D19" s="101">
        <f>1523266-53000</f>
        <v>1470266</v>
      </c>
      <c r="E19" s="10"/>
      <c r="F19" s="101">
        <v>1745005</v>
      </c>
      <c r="G19" s="10"/>
      <c r="H19" s="10"/>
      <c r="I19" s="10"/>
      <c r="J19" s="11"/>
      <c r="K19" s="11"/>
      <c r="L19" s="11"/>
      <c r="M19" s="11"/>
      <c r="N19" s="11"/>
      <c r="O19" s="11"/>
      <c r="P19" s="11"/>
    </row>
    <row r="20" spans="1:16" s="6" customFormat="1" ht="18" customHeight="1">
      <c r="A20" s="6" t="s">
        <v>163</v>
      </c>
      <c r="B20" s="81" t="s">
        <v>166</v>
      </c>
      <c r="D20" s="104">
        <v>29000</v>
      </c>
      <c r="E20" s="11"/>
      <c r="F20" s="104">
        <v>29000</v>
      </c>
      <c r="G20" s="11"/>
      <c r="H20" s="10"/>
      <c r="I20" s="11"/>
      <c r="J20" s="11"/>
      <c r="K20" s="11"/>
      <c r="L20" s="11"/>
      <c r="M20" s="11"/>
      <c r="N20" s="11"/>
      <c r="O20" s="11"/>
      <c r="P20" s="11"/>
    </row>
    <row r="21" spans="4:16" s="6" customFormat="1" ht="18" customHeight="1">
      <c r="D21" s="11"/>
      <c r="E21" s="11"/>
      <c r="F21" s="11"/>
      <c r="G21" s="11"/>
      <c r="H21" s="10"/>
      <c r="I21" s="11"/>
      <c r="J21" s="11"/>
      <c r="K21" s="11"/>
      <c r="L21" s="11"/>
      <c r="M21" s="11"/>
      <c r="N21" s="11"/>
      <c r="O21" s="11"/>
      <c r="P21" s="11"/>
    </row>
    <row r="22" spans="1:16" s="6" customFormat="1" ht="18" customHeight="1">
      <c r="A22" s="12"/>
      <c r="B22" s="12"/>
      <c r="C22" s="12"/>
      <c r="D22" s="13"/>
      <c r="E22" s="13"/>
      <c r="F22" s="13"/>
      <c r="G22" s="11"/>
      <c r="H22" s="10"/>
      <c r="I22" s="11"/>
      <c r="J22" s="11"/>
      <c r="K22" s="11"/>
      <c r="L22" s="11"/>
      <c r="M22" s="11"/>
      <c r="N22" s="11"/>
      <c r="O22" s="11"/>
      <c r="P22" s="11"/>
    </row>
    <row r="23" spans="1:14" s="6" customFormat="1" ht="18" customHeight="1">
      <c r="A23" s="15"/>
      <c r="B23" s="15"/>
      <c r="C23" s="15"/>
      <c r="D23" s="16">
        <f>SUM(D19:D21)</f>
        <v>1499266</v>
      </c>
      <c r="E23" s="16"/>
      <c r="F23" s="16">
        <f>SUM(F19:F21)</f>
        <v>1774005</v>
      </c>
      <c r="H23" s="10"/>
      <c r="J23" s="11"/>
      <c r="N23" s="11"/>
    </row>
    <row r="24" spans="1:16" s="6" customFormat="1" ht="18" customHeight="1" thickBot="1">
      <c r="A24" s="17" t="s">
        <v>167</v>
      </c>
      <c r="B24" s="17"/>
      <c r="C24" s="17"/>
      <c r="D24" s="18">
        <f>SUM(D23,D16)</f>
        <v>6895622.79</v>
      </c>
      <c r="E24" s="18"/>
      <c r="F24" s="18">
        <f>SUM(F23,F16)</f>
        <v>7199081.82</v>
      </c>
      <c r="G24" s="8"/>
      <c r="H24" s="10"/>
      <c r="I24" s="8"/>
      <c r="J24" s="11"/>
      <c r="K24" s="7"/>
      <c r="L24" s="7"/>
      <c r="M24" s="7"/>
      <c r="N24" s="11"/>
      <c r="O24" s="7"/>
      <c r="P24" s="7"/>
    </row>
    <row r="25" spans="1:16" s="6" customFormat="1" ht="18" customHeight="1">
      <c r="A25" s="7"/>
      <c r="B25" s="8"/>
      <c r="C25" s="8"/>
      <c r="D25" s="8"/>
      <c r="E25" s="8"/>
      <c r="F25" s="8"/>
      <c r="G25" s="8"/>
      <c r="H25" s="10"/>
      <c r="I25" s="8"/>
      <c r="J25" s="11"/>
      <c r="K25" s="7"/>
      <c r="L25" s="7"/>
      <c r="M25" s="7"/>
      <c r="N25" s="11"/>
      <c r="O25" s="7"/>
      <c r="P25" s="7"/>
    </row>
    <row r="26" spans="8:14" s="6" customFormat="1" ht="18" customHeight="1">
      <c r="H26" s="10"/>
      <c r="J26" s="11"/>
      <c r="N26" s="11"/>
    </row>
    <row r="27" spans="1:14" s="6" customFormat="1" ht="18" customHeight="1">
      <c r="A27" s="7" t="s">
        <v>168</v>
      </c>
      <c r="B27" s="8"/>
      <c r="C27" s="8"/>
      <c r="D27" s="19"/>
      <c r="E27" s="19"/>
      <c r="F27" s="19"/>
      <c r="G27" s="5"/>
      <c r="H27" s="10"/>
      <c r="I27" s="5"/>
      <c r="J27" s="11"/>
      <c r="N27" s="11"/>
    </row>
    <row r="28" spans="2:14" s="6" customFormat="1" ht="18" customHeight="1">
      <c r="B28" s="5"/>
      <c r="C28" s="5"/>
      <c r="D28" s="5"/>
      <c r="E28" s="5"/>
      <c r="F28" s="5"/>
      <c r="G28" s="5"/>
      <c r="H28" s="10"/>
      <c r="I28" s="5"/>
      <c r="J28" s="11"/>
      <c r="N28" s="11"/>
    </row>
    <row r="29" spans="1:14" s="6" customFormat="1" ht="18" customHeight="1">
      <c r="A29" s="7" t="s">
        <v>169</v>
      </c>
      <c r="B29" s="5"/>
      <c r="C29" s="5"/>
      <c r="D29" s="5"/>
      <c r="E29" s="5"/>
      <c r="F29" s="5"/>
      <c r="G29" s="5"/>
      <c r="H29" s="10"/>
      <c r="I29" s="5"/>
      <c r="J29" s="11"/>
      <c r="N29" s="11"/>
    </row>
    <row r="30" spans="1:14" s="6" customFormat="1" ht="18" customHeight="1">
      <c r="A30" s="7" t="s">
        <v>170</v>
      </c>
      <c r="B30" s="5"/>
      <c r="C30" s="5"/>
      <c r="D30" s="5"/>
      <c r="E30" s="5"/>
      <c r="F30" s="5"/>
      <c r="G30" s="5"/>
      <c r="H30" s="10"/>
      <c r="I30" s="5"/>
      <c r="J30" s="11"/>
      <c r="N30" s="11"/>
    </row>
    <row r="31" spans="1:16" s="6" customFormat="1" ht="18" customHeight="1">
      <c r="A31" s="90" t="s">
        <v>223</v>
      </c>
      <c r="B31" s="83" t="s">
        <v>174</v>
      </c>
      <c r="C31" s="5"/>
      <c r="D31" s="99">
        <f>212958.97+127944.49+46612.88</f>
        <v>387516.34</v>
      </c>
      <c r="E31" s="10"/>
      <c r="F31" s="99">
        <v>439811.33</v>
      </c>
      <c r="G31" s="10"/>
      <c r="H31" s="10"/>
      <c r="I31" s="10"/>
      <c r="J31" s="11"/>
      <c r="K31" s="11"/>
      <c r="L31" s="11"/>
      <c r="M31" s="11"/>
      <c r="N31" s="11"/>
      <c r="O31" s="11"/>
      <c r="P31" s="11"/>
    </row>
    <row r="32" spans="1:16" s="6" customFormat="1" ht="18" customHeight="1">
      <c r="A32" s="6" t="s">
        <v>171</v>
      </c>
      <c r="B32" s="83" t="s">
        <v>176</v>
      </c>
      <c r="C32" s="5"/>
      <c r="D32" s="10">
        <v>1200656.02</v>
      </c>
      <c r="E32" s="10"/>
      <c r="F32" s="10">
        <v>1175229.3599999999</v>
      </c>
      <c r="G32" s="10"/>
      <c r="H32" s="10"/>
      <c r="I32" s="10"/>
      <c r="J32" s="11"/>
      <c r="K32" s="11"/>
      <c r="L32" s="11"/>
      <c r="M32" s="11"/>
      <c r="N32" s="11"/>
      <c r="O32" s="11"/>
      <c r="P32" s="11"/>
    </row>
    <row r="33" spans="1:16" s="6" customFormat="1" ht="18" customHeight="1">
      <c r="A33" s="12"/>
      <c r="B33" s="12"/>
      <c r="C33" s="12"/>
      <c r="D33" s="13"/>
      <c r="E33" s="13"/>
      <c r="F33" s="13"/>
      <c r="G33" s="10"/>
      <c r="H33" s="10"/>
      <c r="I33" s="10"/>
      <c r="J33" s="11"/>
      <c r="K33" s="11"/>
      <c r="L33" s="11"/>
      <c r="M33" s="11"/>
      <c r="N33" s="11"/>
      <c r="O33" s="11"/>
      <c r="P33" s="11"/>
    </row>
    <row r="34" spans="2:16" s="6" customFormat="1" ht="18" customHeight="1">
      <c r="B34" s="5"/>
      <c r="C34" s="5"/>
      <c r="D34" s="14">
        <f>SUM(D31:D33)</f>
        <v>1588172.36</v>
      </c>
      <c r="E34" s="14"/>
      <c r="F34" s="14">
        <f>SUM(F31:F33)</f>
        <v>1615040.69</v>
      </c>
      <c r="G34" s="10"/>
      <c r="H34" s="10"/>
      <c r="I34" s="10"/>
      <c r="J34" s="11"/>
      <c r="K34" s="11"/>
      <c r="L34" s="11"/>
      <c r="M34" s="11"/>
      <c r="N34" s="11"/>
      <c r="O34" s="11"/>
      <c r="P34" s="11"/>
    </row>
    <row r="35" spans="2:16" s="6" customFormat="1" ht="18" customHeight="1">
      <c r="B35" s="5"/>
      <c r="C35" s="5"/>
      <c r="D35" s="10"/>
      <c r="E35" s="10"/>
      <c r="F35" s="10"/>
      <c r="G35" s="10"/>
      <c r="H35" s="10"/>
      <c r="I35" s="10"/>
      <c r="J35" s="11"/>
      <c r="K35" s="11"/>
      <c r="L35" s="11"/>
      <c r="M35" s="11"/>
      <c r="N35" s="11"/>
      <c r="O35" s="11"/>
      <c r="P35" s="11"/>
    </row>
    <row r="36" spans="1:16" s="6" customFormat="1" ht="18" customHeight="1">
      <c r="A36" s="7"/>
      <c r="B36" s="5"/>
      <c r="C36" s="5"/>
      <c r="D36" s="10"/>
      <c r="E36" s="10"/>
      <c r="F36" s="10"/>
      <c r="G36" s="10"/>
      <c r="H36" s="10"/>
      <c r="I36" s="10"/>
      <c r="J36" s="11"/>
      <c r="K36" s="11"/>
      <c r="L36" s="11"/>
      <c r="M36" s="11"/>
      <c r="N36" s="11"/>
      <c r="O36" s="11"/>
      <c r="P36" s="11"/>
    </row>
    <row r="37" spans="1:16" s="6" customFormat="1" ht="18" customHeight="1">
      <c r="A37" s="20" t="s">
        <v>172</v>
      </c>
      <c r="B37" s="84" t="s">
        <v>178</v>
      </c>
      <c r="C37" s="12"/>
      <c r="D37" s="22">
        <f>38737.9+88005.62+47419.3</f>
        <v>174162.82</v>
      </c>
      <c r="E37" s="22"/>
      <c r="F37" s="22">
        <v>174162.82</v>
      </c>
      <c r="G37" s="10"/>
      <c r="H37" s="10"/>
      <c r="I37" s="10"/>
      <c r="J37" s="11"/>
      <c r="K37" s="11"/>
      <c r="L37" s="11"/>
      <c r="M37" s="11"/>
      <c r="N37" s="11"/>
      <c r="O37" s="11"/>
      <c r="P37" s="11"/>
    </row>
    <row r="38" spans="4:16" s="6" customFormat="1" ht="18" customHeight="1">
      <c r="D38" s="11"/>
      <c r="E38" s="11"/>
      <c r="F38" s="11"/>
      <c r="G38" s="11"/>
      <c r="H38" s="10"/>
      <c r="I38" s="11"/>
      <c r="J38" s="11"/>
      <c r="K38" s="11"/>
      <c r="L38" s="11"/>
      <c r="M38" s="11"/>
      <c r="N38" s="11"/>
      <c r="O38" s="11"/>
      <c r="P38" s="11"/>
    </row>
    <row r="39" spans="1:16" s="6" customFormat="1" ht="18" customHeight="1">
      <c r="A39" s="7" t="s">
        <v>175</v>
      </c>
      <c r="D39" s="11"/>
      <c r="E39" s="11"/>
      <c r="F39" s="11"/>
      <c r="G39" s="11"/>
      <c r="H39" s="10"/>
      <c r="I39" s="11"/>
      <c r="J39" s="11"/>
      <c r="K39" s="11"/>
      <c r="L39" s="11"/>
      <c r="M39" s="11"/>
      <c r="N39" s="11"/>
      <c r="O39" s="11"/>
      <c r="P39" s="11"/>
    </row>
    <row r="40" spans="1:16" s="6" customFormat="1" ht="18" customHeight="1">
      <c r="A40" s="6" t="s">
        <v>177</v>
      </c>
      <c r="B40" s="81" t="s">
        <v>184</v>
      </c>
      <c r="D40" s="75">
        <f>F40-251590.7</f>
        <v>5107256.31</v>
      </c>
      <c r="E40" s="11"/>
      <c r="F40" s="75">
        <v>5358847.01</v>
      </c>
      <c r="G40" s="11"/>
      <c r="H40" s="10"/>
      <c r="I40" s="11"/>
      <c r="J40" s="11"/>
      <c r="K40" s="11"/>
      <c r="L40" s="11"/>
      <c r="M40" s="11"/>
      <c r="N40" s="11"/>
      <c r="O40" s="11"/>
      <c r="P40" s="11"/>
    </row>
    <row r="41" spans="1:16" s="6" customFormat="1" ht="18" customHeight="1">
      <c r="A41" s="89" t="s">
        <v>268</v>
      </c>
      <c r="D41" s="11">
        <v>26031.3</v>
      </c>
      <c r="E41" s="11"/>
      <c r="F41" s="11">
        <v>51031.3</v>
      </c>
      <c r="G41" s="11"/>
      <c r="H41" s="10"/>
      <c r="I41" s="11"/>
      <c r="J41" s="11"/>
      <c r="K41" s="11"/>
      <c r="L41" s="11"/>
      <c r="M41" s="11"/>
      <c r="N41" s="11"/>
      <c r="O41" s="11"/>
      <c r="P41" s="11"/>
    </row>
    <row r="42" spans="8:10" ht="14.25">
      <c r="H42" s="10"/>
      <c r="J42" s="11"/>
    </row>
    <row r="43" spans="1:16" s="6" customFormat="1" ht="18" customHeight="1">
      <c r="A43" s="12"/>
      <c r="B43" s="12"/>
      <c r="C43" s="12"/>
      <c r="D43" s="13"/>
      <c r="E43" s="13"/>
      <c r="F43" s="13"/>
      <c r="G43" s="11"/>
      <c r="H43" s="10"/>
      <c r="I43" s="11"/>
      <c r="J43" s="11"/>
      <c r="K43" s="11"/>
      <c r="L43" s="11"/>
      <c r="M43" s="11"/>
      <c r="N43" s="11"/>
      <c r="O43" s="11"/>
      <c r="P43" s="11"/>
    </row>
    <row r="44" spans="1:10" s="6" customFormat="1" ht="18" customHeight="1">
      <c r="A44" s="15"/>
      <c r="B44" s="15"/>
      <c r="C44" s="15"/>
      <c r="D44" s="16">
        <f>SUM(D40:D43)</f>
        <v>5133287.609999999</v>
      </c>
      <c r="E44" s="16"/>
      <c r="F44" s="16">
        <f>SUM(F40:F43)</f>
        <v>5409878.31</v>
      </c>
      <c r="H44" s="10"/>
      <c r="J44" s="11"/>
    </row>
    <row r="45" spans="1:16" s="6" customFormat="1" ht="18" customHeight="1" thickBot="1">
      <c r="A45" s="17" t="s">
        <v>179</v>
      </c>
      <c r="B45" s="17"/>
      <c r="C45" s="17"/>
      <c r="D45" s="18">
        <f>SUM(D34,D37,D44)</f>
        <v>6895622.789999999</v>
      </c>
      <c r="E45" s="18"/>
      <c r="F45" s="18">
        <f>SUM(F34,F37,F44)</f>
        <v>7199081.819999999</v>
      </c>
      <c r="G45" s="8"/>
      <c r="H45" s="10"/>
      <c r="I45" s="8"/>
      <c r="J45" s="11"/>
      <c r="K45" s="7"/>
      <c r="L45" s="7"/>
      <c r="M45" s="7"/>
      <c r="N45" s="7"/>
      <c r="O45" s="7"/>
      <c r="P45" s="7"/>
    </row>
    <row r="46" ht="14.25">
      <c r="J46" s="11"/>
    </row>
    <row r="47" ht="14.25">
      <c r="J47" s="11"/>
    </row>
    <row r="48" ht="14.25">
      <c r="J48" s="11"/>
    </row>
    <row r="49" spans="1:10" ht="15">
      <c r="A49" s="24" t="s">
        <v>180</v>
      </c>
      <c r="B49" s="24"/>
      <c r="C49" s="24"/>
      <c r="D49" s="24"/>
      <c r="E49" s="24"/>
      <c r="F49" s="24"/>
      <c r="J49" s="11"/>
    </row>
    <row r="50" spans="1:10" ht="15">
      <c r="A50" s="24"/>
      <c r="B50" s="24"/>
      <c r="C50" s="24"/>
      <c r="D50" s="24"/>
      <c r="E50" s="24"/>
      <c r="F50" s="24"/>
      <c r="H50" s="70"/>
      <c r="J50" s="11"/>
    </row>
    <row r="51" spans="1:10" ht="15">
      <c r="A51" s="24"/>
      <c r="B51" s="24"/>
      <c r="C51" s="24"/>
      <c r="D51" s="24"/>
      <c r="E51" s="24"/>
      <c r="F51" s="24"/>
      <c r="J51" s="11"/>
    </row>
    <row r="52" spans="1:10" ht="15">
      <c r="A52" s="24" t="s">
        <v>181</v>
      </c>
      <c r="B52" s="58" t="s">
        <v>151</v>
      </c>
      <c r="C52" s="24"/>
      <c r="D52" s="25" t="s">
        <v>333</v>
      </c>
      <c r="E52" s="25"/>
      <c r="F52" s="25" t="s">
        <v>315</v>
      </c>
      <c r="J52" s="11"/>
    </row>
    <row r="53" spans="1:10" ht="14.25">
      <c r="A53" s="2" t="s">
        <v>132</v>
      </c>
      <c r="D53" s="85">
        <f>2545660.96+155068.76</f>
        <v>2700729.7199999997</v>
      </c>
      <c r="E53" s="26"/>
      <c r="F53" s="85">
        <v>2359806.68</v>
      </c>
      <c r="J53" s="11"/>
    </row>
    <row r="54" spans="1:10" s="6" customFormat="1" ht="14.25" customHeight="1">
      <c r="A54" s="6" t="s">
        <v>182</v>
      </c>
      <c r="B54" s="9"/>
      <c r="C54" s="5"/>
      <c r="D54" s="10">
        <v>-155068.76</v>
      </c>
      <c r="E54" s="10"/>
      <c r="F54" s="10">
        <v>-142848.75</v>
      </c>
      <c r="G54" s="5"/>
      <c r="I54" s="5"/>
      <c r="J54" s="11"/>
    </row>
    <row r="55" spans="1:10" s="6" customFormat="1" ht="14.25" customHeight="1">
      <c r="A55" s="12" t="s">
        <v>133</v>
      </c>
      <c r="B55" s="21"/>
      <c r="C55" s="12"/>
      <c r="D55" s="13">
        <v>881430.3</v>
      </c>
      <c r="E55" s="13"/>
      <c r="F55" s="13">
        <v>673954.97</v>
      </c>
      <c r="G55" s="5"/>
      <c r="I55" s="5"/>
      <c r="J55" s="11"/>
    </row>
    <row r="56" spans="1:10" ht="14.25" customHeight="1" thickBot="1">
      <c r="A56" s="29" t="s">
        <v>183</v>
      </c>
      <c r="B56" s="82" t="s">
        <v>188</v>
      </c>
      <c r="C56" s="30"/>
      <c r="D56" s="31">
        <f>SUM(D53,D54)-D55</f>
        <v>1664230.66</v>
      </c>
      <c r="E56" s="31"/>
      <c r="F56" s="69">
        <f>SUM(F53,F54)-F55</f>
        <v>1543002.9600000002</v>
      </c>
      <c r="J56" s="11"/>
    </row>
    <row r="57" spans="2:10" ht="14.25">
      <c r="B57" s="27"/>
      <c r="D57" s="26"/>
      <c r="E57" s="26"/>
      <c r="F57" s="68"/>
      <c r="J57" s="11"/>
    </row>
    <row r="58" spans="2:10" ht="14.25">
      <c r="B58" s="27"/>
      <c r="D58" s="26"/>
      <c r="E58" s="26"/>
      <c r="F58" s="68"/>
      <c r="J58" s="11"/>
    </row>
    <row r="59" spans="1:10" ht="14.25">
      <c r="A59" s="2" t="s">
        <v>185</v>
      </c>
      <c r="B59" s="27"/>
      <c r="D59" s="26">
        <v>918827.8</v>
      </c>
      <c r="E59" s="26"/>
      <c r="F59" s="26">
        <v>912031.4</v>
      </c>
      <c r="J59" s="11"/>
    </row>
    <row r="60" spans="1:10" ht="14.25">
      <c r="A60" s="2" t="s">
        <v>186</v>
      </c>
      <c r="B60" s="65" t="s">
        <v>193</v>
      </c>
      <c r="D60" s="26">
        <v>4383600.45</v>
      </c>
      <c r="E60" s="26"/>
      <c r="F60" s="26">
        <v>4500122</v>
      </c>
      <c r="J60" s="11"/>
    </row>
    <row r="61" spans="1:10" ht="14.25">
      <c r="A61" s="32" t="s">
        <v>187</v>
      </c>
      <c r="B61" s="61" t="s">
        <v>197</v>
      </c>
      <c r="C61" s="32"/>
      <c r="D61" s="91">
        <v>3164328.25</v>
      </c>
      <c r="E61" s="34"/>
      <c r="F61" s="91">
        <v>2699318.77</v>
      </c>
      <c r="J61" s="11"/>
    </row>
    <row r="62" spans="1:10" ht="15">
      <c r="A62" s="35" t="s">
        <v>189</v>
      </c>
      <c r="B62" s="37"/>
      <c r="C62" s="35"/>
      <c r="D62" s="36">
        <f>SUM(D59:D61)</f>
        <v>8466756.5</v>
      </c>
      <c r="E62" s="36"/>
      <c r="F62" s="92">
        <f>SUM(F59:F61)</f>
        <v>8111472.17</v>
      </c>
      <c r="J62" s="11"/>
    </row>
    <row r="63" spans="1:10" ht="15.75" thickBot="1">
      <c r="A63" s="29" t="s">
        <v>190</v>
      </c>
      <c r="B63" s="38"/>
      <c r="C63" s="29"/>
      <c r="D63" s="31">
        <f>SUM(D62,D56)</f>
        <v>10130987.16</v>
      </c>
      <c r="E63" s="31"/>
      <c r="F63" s="69">
        <f>SUM(F62,F56)</f>
        <v>9654475.13</v>
      </c>
      <c r="J63" s="11"/>
    </row>
    <row r="64" spans="2:6" ht="14.25">
      <c r="B64" s="27"/>
      <c r="D64" s="26"/>
      <c r="E64" s="26"/>
      <c r="F64" s="68"/>
    </row>
    <row r="65" spans="2:6" ht="14.25">
      <c r="B65" s="27"/>
      <c r="D65" s="26"/>
      <c r="E65" s="26"/>
      <c r="F65" s="68"/>
    </row>
    <row r="66" spans="1:6" ht="15">
      <c r="A66" s="24" t="s">
        <v>191</v>
      </c>
      <c r="B66" s="27"/>
      <c r="D66" s="26"/>
      <c r="E66" s="26"/>
      <c r="F66" s="68"/>
    </row>
    <row r="67" spans="1:10" ht="14.25">
      <c r="A67" s="2" t="s">
        <v>192</v>
      </c>
      <c r="B67" s="65" t="s">
        <v>24</v>
      </c>
      <c r="D67" s="26">
        <v>7065481.24</v>
      </c>
      <c r="E67" s="26"/>
      <c r="F67" s="26">
        <v>7028703.68</v>
      </c>
      <c r="J67" s="26"/>
    </row>
    <row r="68" spans="1:10" ht="14.25">
      <c r="A68" s="2" t="s">
        <v>37</v>
      </c>
      <c r="B68" s="27"/>
      <c r="D68" s="26">
        <v>394560</v>
      </c>
      <c r="E68" s="26"/>
      <c r="F68" s="26">
        <v>392041.85</v>
      </c>
      <c r="J68" s="26"/>
    </row>
    <row r="69" spans="1:10" ht="14.25">
      <c r="A69" s="2" t="s">
        <v>194</v>
      </c>
      <c r="B69" s="27"/>
      <c r="D69" s="66">
        <f>6812.82+7327.8</f>
        <v>14140.619999999999</v>
      </c>
      <c r="E69" s="26"/>
      <c r="F69" s="66">
        <v>12632.650000000001</v>
      </c>
      <c r="J69" s="26"/>
    </row>
    <row r="70" spans="1:10" ht="14.25">
      <c r="A70" s="2" t="s">
        <v>195</v>
      </c>
      <c r="B70" s="65" t="s">
        <v>25</v>
      </c>
      <c r="D70" s="68">
        <v>-14959.7</v>
      </c>
      <c r="E70" s="26"/>
      <c r="F70" s="26">
        <v>35652.35</v>
      </c>
      <c r="J70" s="26"/>
    </row>
    <row r="71" spans="1:10" ht="14.25">
      <c r="A71" s="2" t="s">
        <v>196</v>
      </c>
      <c r="B71" s="27"/>
      <c r="D71" s="26">
        <v>835944.55</v>
      </c>
      <c r="E71" s="26"/>
      <c r="F71" s="26">
        <v>829221.12</v>
      </c>
      <c r="J71" s="26"/>
    </row>
    <row r="72" spans="1:10" ht="14.25">
      <c r="A72" s="2" t="s">
        <v>134</v>
      </c>
      <c r="B72" s="65" t="s">
        <v>26</v>
      </c>
      <c r="D72" s="26">
        <v>118117</v>
      </c>
      <c r="E72" s="26"/>
      <c r="F72" s="26">
        <v>74004.16</v>
      </c>
      <c r="J72" s="26"/>
    </row>
    <row r="73" spans="1:10" ht="14.25">
      <c r="A73" s="2" t="s">
        <v>19</v>
      </c>
      <c r="B73" s="27"/>
      <c r="D73" s="26">
        <v>159705.17</v>
      </c>
      <c r="E73" s="26"/>
      <c r="F73" s="26">
        <v>220357.95</v>
      </c>
      <c r="J73" s="26"/>
    </row>
    <row r="74" spans="1:10" ht="14.25">
      <c r="A74" s="2" t="s">
        <v>20</v>
      </c>
      <c r="B74" s="65" t="s">
        <v>27</v>
      </c>
      <c r="D74" s="26">
        <v>7140.25</v>
      </c>
      <c r="E74" s="26"/>
      <c r="F74" s="26">
        <v>5711</v>
      </c>
      <c r="J74" s="26"/>
    </row>
    <row r="75" spans="1:10" ht="14.25">
      <c r="A75" s="2" t="s">
        <v>21</v>
      </c>
      <c r="B75" s="27"/>
      <c r="D75" s="26">
        <v>1264382.95</v>
      </c>
      <c r="E75" s="26"/>
      <c r="F75" s="26">
        <v>1169169.64</v>
      </c>
      <c r="J75" s="26"/>
    </row>
    <row r="76" spans="1:10" ht="14.25">
      <c r="A76" s="2" t="s">
        <v>22</v>
      </c>
      <c r="B76" s="65" t="s">
        <v>28</v>
      </c>
      <c r="D76" s="26">
        <v>97345.1</v>
      </c>
      <c r="E76" s="26"/>
      <c r="F76" s="26">
        <v>86696.3</v>
      </c>
      <c r="J76" s="26"/>
    </row>
    <row r="77" spans="1:10" ht="14.25">
      <c r="A77" s="2" t="s">
        <v>41</v>
      </c>
      <c r="B77" s="65" t="s">
        <v>30</v>
      </c>
      <c r="D77" s="26">
        <v>334412.09</v>
      </c>
      <c r="E77" s="26"/>
      <c r="F77" s="26">
        <v>162453.4</v>
      </c>
      <c r="J77" s="26"/>
    </row>
    <row r="78" spans="1:10" ht="14.25">
      <c r="A78" s="2" t="s">
        <v>23</v>
      </c>
      <c r="B78" s="65" t="s">
        <v>31</v>
      </c>
      <c r="D78" s="68">
        <v>1205.25</v>
      </c>
      <c r="E78" s="26"/>
      <c r="F78" s="68">
        <v>47847.05</v>
      </c>
      <c r="J78" s="26"/>
    </row>
    <row r="79" spans="1:10" ht="15">
      <c r="A79" s="35" t="s">
        <v>198</v>
      </c>
      <c r="B79" s="37"/>
      <c r="C79" s="35"/>
      <c r="D79" s="36">
        <f>SUM(D67:D78)</f>
        <v>10277474.52</v>
      </c>
      <c r="E79" s="36"/>
      <c r="F79" s="92">
        <f>SUM(F67:F78)</f>
        <v>10064491.150000002</v>
      </c>
      <c r="J79" s="26"/>
    </row>
    <row r="80" spans="1:10" ht="15.75" thickBot="1">
      <c r="A80" s="29" t="s">
        <v>199</v>
      </c>
      <c r="B80" s="38"/>
      <c r="C80" s="29"/>
      <c r="D80" s="31">
        <f>SUM(D63-D79)</f>
        <v>-146487.3599999994</v>
      </c>
      <c r="E80" s="31"/>
      <c r="F80" s="69">
        <f>SUM(F63-F79)</f>
        <v>-410016.0200000014</v>
      </c>
      <c r="J80" s="26"/>
    </row>
    <row r="81" spans="2:6" ht="14.25">
      <c r="B81" s="27"/>
      <c r="D81" s="26"/>
      <c r="E81" s="26"/>
      <c r="F81" s="68"/>
    </row>
    <row r="82" spans="2:6" ht="14.25">
      <c r="B82" s="27"/>
      <c r="D82" s="26"/>
      <c r="E82" s="26"/>
      <c r="F82" s="68"/>
    </row>
    <row r="83" spans="1:10" ht="14.25">
      <c r="A83" s="2" t="s">
        <v>200</v>
      </c>
      <c r="B83" s="65" t="s">
        <v>213</v>
      </c>
      <c r="D83" s="68">
        <v>-3399.51</v>
      </c>
      <c r="E83" s="26"/>
      <c r="F83" s="68">
        <v>-3181.84</v>
      </c>
      <c r="J83" s="26"/>
    </row>
    <row r="84" spans="1:10" ht="14.25">
      <c r="A84" s="2" t="s">
        <v>29</v>
      </c>
      <c r="B84" s="65" t="s">
        <v>255</v>
      </c>
      <c r="D84" s="26">
        <v>-126703.83</v>
      </c>
      <c r="E84" s="26"/>
      <c r="F84" s="26">
        <v>-107307.75</v>
      </c>
      <c r="J84" s="26"/>
    </row>
    <row r="85" spans="1:10" ht="15.75" thickBot="1">
      <c r="A85" s="29" t="s">
        <v>201</v>
      </c>
      <c r="B85" s="38"/>
      <c r="C85" s="29"/>
      <c r="D85" s="69">
        <f>SUM(D80,D83,D84)</f>
        <v>-276590.69999999943</v>
      </c>
      <c r="E85" s="69">
        <f>SUM(E80,E83,E84)</f>
        <v>0</v>
      </c>
      <c r="F85" s="69">
        <f>SUM(F80,F83,F84)</f>
        <v>-520505.61000000144</v>
      </c>
      <c r="J85" s="26"/>
    </row>
    <row r="86" spans="1:6" ht="15">
      <c r="A86" s="24"/>
      <c r="B86" s="27"/>
      <c r="D86" s="26"/>
      <c r="E86" s="26"/>
      <c r="F86" s="68"/>
    </row>
    <row r="87" spans="1:6" ht="15">
      <c r="A87" s="24" t="s">
        <v>202</v>
      </c>
      <c r="B87" s="65" t="s">
        <v>256</v>
      </c>
      <c r="D87" s="26"/>
      <c r="E87" s="26"/>
      <c r="F87" s="68"/>
    </row>
    <row r="88" spans="1:10" ht="14.25">
      <c r="A88" s="64" t="s">
        <v>273</v>
      </c>
      <c r="B88" s="27"/>
      <c r="D88" s="26">
        <v>0</v>
      </c>
      <c r="E88" s="26"/>
      <c r="F88" s="26">
        <v>50830.41</v>
      </c>
      <c r="J88" s="26"/>
    </row>
    <row r="89" spans="1:10" ht="15.75" thickBot="1">
      <c r="A89" s="76" t="s">
        <v>245</v>
      </c>
      <c r="B89" s="38"/>
      <c r="C89" s="29"/>
      <c r="D89" s="31">
        <f>SUM(D85,D88:D88)</f>
        <v>-276590.69999999943</v>
      </c>
      <c r="E89" s="31"/>
      <c r="F89" s="69">
        <f>SUM(F85,F88:F88)</f>
        <v>-469675.20000000147</v>
      </c>
      <c r="J89" s="26"/>
    </row>
    <row r="90" spans="1:6" ht="14.25">
      <c r="A90" s="54"/>
      <c r="B90" s="27"/>
      <c r="D90" s="26"/>
      <c r="E90" s="26"/>
      <c r="F90" s="68"/>
    </row>
    <row r="91" spans="1:6" ht="15">
      <c r="A91" s="77" t="s">
        <v>38</v>
      </c>
      <c r="B91" s="27"/>
      <c r="D91" s="26"/>
      <c r="E91" s="26"/>
      <c r="F91" s="68"/>
    </row>
    <row r="92" spans="1:10" ht="14.25">
      <c r="A92" s="54" t="s">
        <v>325</v>
      </c>
      <c r="B92" s="27"/>
      <c r="D92" s="68">
        <v>25000</v>
      </c>
      <c r="E92" s="26"/>
      <c r="F92" s="68">
        <v>48937.5</v>
      </c>
      <c r="J92" s="26"/>
    </row>
    <row r="93" spans="1:6" ht="14.25">
      <c r="A93" s="54"/>
      <c r="B93" s="27"/>
      <c r="D93" s="68"/>
      <c r="E93" s="26"/>
      <c r="F93" s="68"/>
    </row>
    <row r="94" spans="1:10" ht="14.25">
      <c r="A94" s="78" t="s">
        <v>177</v>
      </c>
      <c r="B94" s="33"/>
      <c r="C94" s="32"/>
      <c r="D94" s="74">
        <v>251590.7</v>
      </c>
      <c r="E94" s="34"/>
      <c r="F94" s="74">
        <v>420737.7</v>
      </c>
      <c r="J94" s="26"/>
    </row>
    <row r="95" spans="1:6" ht="15.75" thickBot="1">
      <c r="A95" s="76"/>
      <c r="B95" s="38"/>
      <c r="C95" s="29"/>
      <c r="D95" s="69">
        <f>SUM(D89,D92:D94)</f>
        <v>5.820766091346741E-10</v>
      </c>
      <c r="E95" s="69">
        <f>SUM(E89,E92:E94)</f>
        <v>0</v>
      </c>
      <c r="F95" s="69">
        <f>SUM(F89,F92:F94)</f>
        <v>-1.4551915228366852E-09</v>
      </c>
    </row>
    <row r="96" spans="2:6" ht="14.25">
      <c r="B96" s="27"/>
      <c r="D96" s="26"/>
      <c r="E96" s="26"/>
      <c r="F96" s="26"/>
    </row>
    <row r="97" spans="2:6" ht="14.25">
      <c r="B97" s="27"/>
      <c r="D97" s="26"/>
      <c r="E97" s="26"/>
      <c r="F97" s="26"/>
    </row>
    <row r="98" spans="2:6" ht="14.25">
      <c r="B98" s="27"/>
      <c r="D98" s="26"/>
      <c r="E98" s="26"/>
      <c r="F98" s="26"/>
    </row>
    <row r="99" spans="2:6" ht="14.25">
      <c r="B99" s="27"/>
      <c r="D99" s="26"/>
      <c r="E99" s="26"/>
      <c r="F99" s="26"/>
    </row>
    <row r="100" spans="1:2" ht="15">
      <c r="A100" s="24" t="s">
        <v>203</v>
      </c>
      <c r="B100" s="27"/>
    </row>
    <row r="101" ht="14.25">
      <c r="B101" s="27"/>
    </row>
    <row r="102" spans="1:2" ht="15">
      <c r="A102" s="87" t="s">
        <v>204</v>
      </c>
      <c r="B102" s="27"/>
    </row>
    <row r="103" spans="2:8" ht="15">
      <c r="B103" s="27"/>
      <c r="D103" s="25" t="s">
        <v>333</v>
      </c>
      <c r="E103" s="25"/>
      <c r="F103" s="25" t="s">
        <v>315</v>
      </c>
      <c r="H103" s="25"/>
    </row>
    <row r="104" spans="1:10" ht="14.25">
      <c r="A104" s="64" t="s">
        <v>292</v>
      </c>
      <c r="B104" s="27"/>
      <c r="D104" s="85">
        <f>D89</f>
        <v>-276590.69999999943</v>
      </c>
      <c r="E104" s="68"/>
      <c r="F104" s="85">
        <v>-469675.2</v>
      </c>
      <c r="H104" s="85"/>
      <c r="J104" s="26"/>
    </row>
    <row r="105" spans="1:10" ht="14.25">
      <c r="A105" s="64" t="s">
        <v>272</v>
      </c>
      <c r="B105" s="27"/>
      <c r="D105" s="85">
        <v>0</v>
      </c>
      <c r="E105" s="68"/>
      <c r="F105" s="85">
        <v>-50830.41</v>
      </c>
      <c r="H105" s="68"/>
      <c r="J105" s="26"/>
    </row>
    <row r="106" spans="1:10" ht="14.25">
      <c r="A106" s="2" t="s">
        <v>32</v>
      </c>
      <c r="B106" s="27"/>
      <c r="D106" s="68">
        <v>334412.09</v>
      </c>
      <c r="E106" s="68"/>
      <c r="F106" s="68">
        <v>162453.4</v>
      </c>
      <c r="H106" s="68"/>
      <c r="J106" s="26"/>
    </row>
    <row r="107" spans="1:10" ht="14.25">
      <c r="A107" s="2" t="s">
        <v>33</v>
      </c>
      <c r="B107" s="27"/>
      <c r="D107" s="68">
        <v>144802.55</v>
      </c>
      <c r="E107" s="68"/>
      <c r="F107" s="68">
        <v>143291</v>
      </c>
      <c r="H107" s="68"/>
      <c r="J107" s="26"/>
    </row>
    <row r="108" spans="2:10" ht="14.25">
      <c r="B108" s="27"/>
      <c r="D108" s="68"/>
      <c r="E108" s="68"/>
      <c r="F108" s="68"/>
      <c r="H108" s="68"/>
      <c r="J108" s="26"/>
    </row>
    <row r="109" spans="2:10" ht="14.25">
      <c r="B109" s="27"/>
      <c r="D109" s="68"/>
      <c r="E109" s="68"/>
      <c r="F109" s="68"/>
      <c r="H109" s="68"/>
      <c r="J109" s="26"/>
    </row>
    <row r="110" spans="1:10" ht="14.25">
      <c r="A110" s="54" t="s">
        <v>349</v>
      </c>
      <c r="B110" s="27"/>
      <c r="D110" s="68">
        <v>-43202.79</v>
      </c>
      <c r="E110" s="68"/>
      <c r="F110" s="68">
        <v>124045.51</v>
      </c>
      <c r="H110" s="68"/>
      <c r="J110" s="26"/>
    </row>
    <row r="111" spans="1:10" ht="14.25">
      <c r="A111" s="54" t="s">
        <v>350</v>
      </c>
      <c r="B111" s="27"/>
      <c r="D111" s="68">
        <v>4852.34</v>
      </c>
      <c r="E111" s="68"/>
      <c r="F111" s="68">
        <v>-2379.02</v>
      </c>
      <c r="H111" s="68"/>
      <c r="J111" s="26"/>
    </row>
    <row r="112" spans="1:10" ht="14.25">
      <c r="A112" s="54" t="s">
        <v>351</v>
      </c>
      <c r="B112" s="27"/>
      <c r="D112" s="68">
        <v>134598.91</v>
      </c>
      <c r="E112" s="68"/>
      <c r="F112" s="68">
        <v>-208333.46</v>
      </c>
      <c r="H112" s="68"/>
      <c r="J112" s="26"/>
    </row>
    <row r="113" spans="1:10" ht="14.25">
      <c r="A113" s="54" t="s">
        <v>353</v>
      </c>
      <c r="B113" s="27"/>
      <c r="D113" s="68">
        <v>-52294.99</v>
      </c>
      <c r="E113" s="68"/>
      <c r="F113" s="68">
        <v>43895.63</v>
      </c>
      <c r="H113" s="68"/>
      <c r="J113" s="26"/>
    </row>
    <row r="114" spans="1:10" ht="14.25">
      <c r="A114" s="54" t="s">
        <v>352</v>
      </c>
      <c r="B114" s="27"/>
      <c r="D114" s="68">
        <v>25426.66</v>
      </c>
      <c r="E114" s="68"/>
      <c r="F114" s="68">
        <v>457784.61</v>
      </c>
      <c r="H114" s="68"/>
      <c r="J114" s="26"/>
    </row>
    <row r="115" spans="1:12" ht="15.75" thickBot="1">
      <c r="A115" s="29" t="s">
        <v>204</v>
      </c>
      <c r="B115" s="38"/>
      <c r="C115" s="29"/>
      <c r="D115" s="69">
        <f>SUM(D104:D107,D110:D114)</f>
        <v>272004.0700000006</v>
      </c>
      <c r="E115" s="69"/>
      <c r="F115" s="69">
        <f>SUM(F110:F114,F104:F107)</f>
        <v>200252.05999999994</v>
      </c>
      <c r="H115" s="68"/>
      <c r="J115" s="26"/>
      <c r="L115" s="26"/>
    </row>
    <row r="116" spans="2:10" ht="14.25">
      <c r="B116" s="27"/>
      <c r="D116" s="68"/>
      <c r="E116" s="68"/>
      <c r="F116" s="68"/>
      <c r="H116" s="68"/>
      <c r="J116" s="26"/>
    </row>
    <row r="117" spans="2:10" ht="14.25">
      <c r="B117" s="27"/>
      <c r="D117" s="68"/>
      <c r="E117" s="68"/>
      <c r="F117" s="68"/>
      <c r="H117" s="68"/>
      <c r="J117" s="26"/>
    </row>
    <row r="118" spans="1:10" ht="15">
      <c r="A118" s="24" t="s">
        <v>205</v>
      </c>
      <c r="B118" s="27"/>
      <c r="D118" s="68"/>
      <c r="E118" s="68"/>
      <c r="F118" s="68"/>
      <c r="H118" s="68"/>
      <c r="J118" s="26"/>
    </row>
    <row r="119" spans="1:10" ht="12.75" customHeight="1">
      <c r="A119" s="24"/>
      <c r="B119" s="27"/>
      <c r="D119" s="68"/>
      <c r="E119" s="68"/>
      <c r="F119" s="68"/>
      <c r="H119" s="68"/>
      <c r="J119" s="26"/>
    </row>
    <row r="120" spans="1:10" ht="14.25">
      <c r="A120" s="64" t="s">
        <v>34</v>
      </c>
      <c r="B120" s="27"/>
      <c r="D120" s="68">
        <v>-138414.09</v>
      </c>
      <c r="E120" s="68"/>
      <c r="F120" s="68">
        <v>-173561.4</v>
      </c>
      <c r="H120" s="68"/>
      <c r="J120" s="26"/>
    </row>
    <row r="121" spans="1:10" ht="14.25">
      <c r="A121" s="70" t="s">
        <v>409</v>
      </c>
      <c r="B121" s="27"/>
      <c r="D121" s="68">
        <v>-66061.55</v>
      </c>
      <c r="E121" s="68"/>
      <c r="F121" s="68">
        <v>0</v>
      </c>
      <c r="H121" s="68"/>
      <c r="J121" s="26"/>
    </row>
    <row r="122" spans="1:10" ht="14.25">
      <c r="A122" s="70" t="s">
        <v>331</v>
      </c>
      <c r="B122" s="116"/>
      <c r="C122" s="67"/>
      <c r="D122" s="68">
        <v>0</v>
      </c>
      <c r="E122" s="68"/>
      <c r="F122" s="68">
        <v>90333.86</v>
      </c>
      <c r="H122" s="68"/>
      <c r="J122" s="26"/>
    </row>
    <row r="123" spans="1:10" ht="14.25">
      <c r="A123" s="54" t="s">
        <v>246</v>
      </c>
      <c r="B123" s="27"/>
      <c r="D123" s="68">
        <v>0</v>
      </c>
      <c r="E123" s="68"/>
      <c r="F123" s="68">
        <v>50830.41</v>
      </c>
      <c r="H123" s="68"/>
      <c r="J123" s="26"/>
    </row>
    <row r="124" spans="1:12" ht="15.75" thickBot="1">
      <c r="A124" s="29" t="s">
        <v>205</v>
      </c>
      <c r="B124" s="38"/>
      <c r="C124" s="29"/>
      <c r="D124" s="69">
        <f>SUM(D120:D123)</f>
        <v>-204475.64</v>
      </c>
      <c r="E124" s="69"/>
      <c r="F124" s="69">
        <f>SUM(F120:F123)</f>
        <v>-32397.12999999999</v>
      </c>
      <c r="H124" s="68"/>
      <c r="J124" s="26"/>
      <c r="L124" s="26"/>
    </row>
    <row r="125" spans="2:10" ht="14.25">
      <c r="B125" s="27"/>
      <c r="D125" s="68"/>
      <c r="E125" s="68"/>
      <c r="F125" s="68"/>
      <c r="H125" s="68"/>
      <c r="J125" s="26"/>
    </row>
    <row r="126" spans="4:10" ht="14.25">
      <c r="D126" s="67"/>
      <c r="F126" s="67"/>
      <c r="H126" s="68"/>
      <c r="J126" s="26"/>
    </row>
    <row r="127" spans="1:10" ht="15">
      <c r="A127" s="24" t="s">
        <v>39</v>
      </c>
      <c r="B127" s="27"/>
      <c r="D127" s="68"/>
      <c r="E127" s="26"/>
      <c r="F127" s="68"/>
      <c r="H127" s="68"/>
      <c r="J127" s="26"/>
    </row>
    <row r="128" spans="1:10" ht="15">
      <c r="A128" s="24"/>
      <c r="B128" s="27"/>
      <c r="D128" s="68"/>
      <c r="E128" s="26"/>
      <c r="F128" s="68"/>
      <c r="H128" s="68"/>
      <c r="J128" s="26"/>
    </row>
    <row r="129" spans="1:10" ht="14.25">
      <c r="A129" s="2" t="s">
        <v>206</v>
      </c>
      <c r="B129" s="27"/>
      <c r="D129" s="68">
        <f>F130</f>
        <v>4241367.78</v>
      </c>
      <c r="E129" s="26"/>
      <c r="F129" s="68">
        <v>4073512.85</v>
      </c>
      <c r="H129" s="68"/>
      <c r="J129" s="26"/>
    </row>
    <row r="130" spans="1:10" ht="14.25">
      <c r="A130" s="2" t="s">
        <v>207</v>
      </c>
      <c r="B130" s="27"/>
      <c r="D130" s="68">
        <f>D11</f>
        <v>4308896.21</v>
      </c>
      <c r="E130" s="26"/>
      <c r="F130" s="68">
        <v>4241367.78</v>
      </c>
      <c r="H130" s="68"/>
      <c r="J130" s="26"/>
    </row>
    <row r="131" spans="1:10" ht="15.75" thickBot="1">
      <c r="A131" s="29" t="s">
        <v>208</v>
      </c>
      <c r="B131" s="38"/>
      <c r="C131" s="29"/>
      <c r="D131" s="69">
        <f>D130-D129</f>
        <v>67528.4299999997</v>
      </c>
      <c r="E131" s="31"/>
      <c r="F131" s="69">
        <f>F130-F129</f>
        <v>167854.93000000017</v>
      </c>
      <c r="H131" s="68"/>
      <c r="J131" s="26"/>
    </row>
    <row r="132" spans="8:10" ht="9" customHeight="1">
      <c r="H132" s="68"/>
      <c r="J132" s="26"/>
    </row>
    <row r="133" spans="1:10" ht="48.75" customHeight="1">
      <c r="A133" s="142" t="s">
        <v>251</v>
      </c>
      <c r="B133" s="142"/>
      <c r="C133" s="142"/>
      <c r="D133" s="142"/>
      <c r="E133" s="142"/>
      <c r="F133" s="142"/>
      <c r="G133" s="142"/>
      <c r="H133" s="142"/>
      <c r="I133" s="142"/>
      <c r="J133" s="142"/>
    </row>
    <row r="134" spans="1:10" ht="49.5" customHeight="1">
      <c r="A134" s="136" t="s">
        <v>334</v>
      </c>
      <c r="B134" s="136"/>
      <c r="C134" s="136"/>
      <c r="D134" s="136"/>
      <c r="E134" s="136"/>
      <c r="F134" s="136"/>
      <c r="G134" s="136"/>
      <c r="H134" s="136"/>
      <c r="I134" s="136"/>
      <c r="J134" s="136"/>
    </row>
    <row r="135" spans="1:10" ht="14.25">
      <c r="A135" s="143" t="s">
        <v>216</v>
      </c>
      <c r="B135" s="143"/>
      <c r="C135" s="143"/>
      <c r="D135" s="143"/>
      <c r="E135" s="143"/>
      <c r="F135" s="143"/>
      <c r="G135" s="143"/>
      <c r="H135" s="143"/>
      <c r="I135" s="143"/>
      <c r="J135" s="143"/>
    </row>
    <row r="136" ht="14.25"/>
    <row r="137" spans="2:6" ht="14.25">
      <c r="B137" s="27"/>
      <c r="D137" s="26"/>
      <c r="E137" s="26"/>
      <c r="F137" s="26"/>
    </row>
    <row r="138" spans="2:6" ht="14.25">
      <c r="B138" s="27"/>
      <c r="D138" s="26"/>
      <c r="E138" s="26"/>
      <c r="F138" s="26"/>
    </row>
    <row r="139" s="64" customFormat="1" ht="15">
      <c r="A139" s="24" t="s">
        <v>326</v>
      </c>
    </row>
    <row r="140" s="64" customFormat="1" ht="14.25"/>
    <row r="141" spans="1:16" s="64" customFormat="1" ht="15">
      <c r="A141" s="24"/>
      <c r="B141" s="24"/>
      <c r="C141" s="24"/>
      <c r="D141" s="25" t="s">
        <v>152</v>
      </c>
      <c r="E141" s="25"/>
      <c r="F141" s="25" t="s">
        <v>17</v>
      </c>
      <c r="G141" s="25"/>
      <c r="H141" s="25" t="s">
        <v>18</v>
      </c>
      <c r="I141" s="25"/>
      <c r="J141" s="25" t="s">
        <v>269</v>
      </c>
      <c r="K141" s="25"/>
      <c r="L141" s="25" t="s">
        <v>209</v>
      </c>
      <c r="M141" s="25"/>
      <c r="N141" s="25" t="s">
        <v>271</v>
      </c>
      <c r="O141" s="25"/>
      <c r="P141" s="25" t="s">
        <v>153</v>
      </c>
    </row>
    <row r="142" spans="1:16" s="64" customFormat="1" ht="15">
      <c r="A142" s="24"/>
      <c r="B142" s="24"/>
      <c r="C142" s="24"/>
      <c r="D142" s="25"/>
      <c r="E142" s="25"/>
      <c r="F142" s="25"/>
      <c r="G142" s="25"/>
      <c r="H142" s="25"/>
      <c r="I142" s="25"/>
      <c r="J142" s="25" t="s">
        <v>270</v>
      </c>
      <c r="K142" s="25"/>
      <c r="L142" s="25"/>
      <c r="M142" s="25"/>
      <c r="N142" s="25"/>
      <c r="O142" s="25"/>
      <c r="P142" s="25"/>
    </row>
    <row r="143" spans="1:16" s="64" customFormat="1" ht="15">
      <c r="A143" s="24" t="s">
        <v>172</v>
      </c>
      <c r="D143" s="117"/>
      <c r="E143" s="88"/>
      <c r="F143" s="88"/>
      <c r="G143" s="88"/>
      <c r="H143" s="88"/>
      <c r="I143" s="88"/>
      <c r="J143" s="88"/>
      <c r="K143" s="88"/>
      <c r="L143" s="88"/>
      <c r="M143" s="88"/>
      <c r="N143" s="88"/>
      <c r="O143" s="88"/>
      <c r="P143" s="88"/>
    </row>
    <row r="144" spans="1:16" s="64" customFormat="1" ht="14.25">
      <c r="A144" s="64" t="s">
        <v>274</v>
      </c>
      <c r="D144" s="88"/>
      <c r="E144" s="88"/>
      <c r="F144" s="88"/>
      <c r="G144" s="88"/>
      <c r="H144" s="88"/>
      <c r="I144" s="88"/>
      <c r="J144" s="88"/>
      <c r="K144" s="88"/>
      <c r="L144" s="88"/>
      <c r="M144" s="88"/>
      <c r="N144" s="88"/>
      <c r="O144" s="88"/>
      <c r="P144" s="88"/>
    </row>
    <row r="145" spans="1:16" s="64" customFormat="1" ht="18" customHeight="1">
      <c r="A145" s="118"/>
      <c r="B145" s="41" t="s">
        <v>151</v>
      </c>
      <c r="C145" s="118"/>
      <c r="D145" s="39"/>
      <c r="E145" s="118"/>
      <c r="F145" s="39" t="s">
        <v>210</v>
      </c>
      <c r="G145" s="118"/>
      <c r="H145" s="39" t="s">
        <v>210</v>
      </c>
      <c r="I145" s="118"/>
      <c r="J145" s="39" t="s">
        <v>210</v>
      </c>
      <c r="K145" s="118"/>
      <c r="L145" s="39" t="s">
        <v>210</v>
      </c>
      <c r="M145" s="118"/>
      <c r="N145" s="39" t="s">
        <v>210</v>
      </c>
      <c r="O145" s="118"/>
      <c r="P145" s="39" t="s">
        <v>210</v>
      </c>
    </row>
    <row r="146" spans="1:16" s="64" customFormat="1" ht="14.25">
      <c r="A146" s="64" t="s">
        <v>211</v>
      </c>
      <c r="D146" s="66">
        <v>38737.9</v>
      </c>
      <c r="E146" s="66"/>
      <c r="F146" s="66"/>
      <c r="G146" s="66"/>
      <c r="H146" s="66"/>
      <c r="I146" s="66"/>
      <c r="J146" s="66"/>
      <c r="K146" s="66"/>
      <c r="L146" s="66"/>
      <c r="M146" s="66"/>
      <c r="N146" s="66">
        <v>0</v>
      </c>
      <c r="O146" s="66"/>
      <c r="P146" s="66">
        <v>38737.9</v>
      </c>
    </row>
    <row r="147" spans="1:16" s="64" customFormat="1" ht="14.25">
      <c r="A147" s="64" t="s">
        <v>265</v>
      </c>
      <c r="D147" s="66">
        <v>88005.62</v>
      </c>
      <c r="E147" s="66"/>
      <c r="F147" s="66"/>
      <c r="G147" s="66"/>
      <c r="H147" s="66"/>
      <c r="I147" s="66"/>
      <c r="J147" s="66"/>
      <c r="K147" s="66"/>
      <c r="L147" s="66"/>
      <c r="M147" s="66"/>
      <c r="N147" s="66">
        <v>0</v>
      </c>
      <c r="O147" s="66"/>
      <c r="P147" s="66">
        <v>88005.62</v>
      </c>
    </row>
    <row r="148" spans="1:16" s="64" customFormat="1" ht="14.25">
      <c r="A148" s="64" t="s">
        <v>215</v>
      </c>
      <c r="D148" s="66">
        <v>50830.41</v>
      </c>
      <c r="E148" s="66"/>
      <c r="F148" s="66">
        <v>2.55</v>
      </c>
      <c r="G148" s="66"/>
      <c r="H148" s="66"/>
      <c r="I148" s="66"/>
      <c r="J148" s="66"/>
      <c r="K148" s="66"/>
      <c r="L148" s="66">
        <v>-50832.96</v>
      </c>
      <c r="M148" s="66"/>
      <c r="N148" s="66">
        <v>-50830.409999999996</v>
      </c>
      <c r="O148" s="66"/>
      <c r="P148" s="66">
        <v>0</v>
      </c>
    </row>
    <row r="149" spans="1:16" s="64" customFormat="1" ht="14.25">
      <c r="A149" s="64" t="s">
        <v>327</v>
      </c>
      <c r="D149" s="66">
        <v>0</v>
      </c>
      <c r="E149" s="66"/>
      <c r="F149" s="66"/>
      <c r="G149" s="66"/>
      <c r="H149" s="66">
        <v>47419.3</v>
      </c>
      <c r="I149" s="66"/>
      <c r="J149" s="66"/>
      <c r="K149" s="66"/>
      <c r="L149" s="66"/>
      <c r="M149" s="66"/>
      <c r="N149" s="66">
        <v>47419.3</v>
      </c>
      <c r="O149" s="66"/>
      <c r="P149" s="66">
        <v>47419.3</v>
      </c>
    </row>
    <row r="150" spans="1:16" s="64" customFormat="1" ht="15">
      <c r="A150" s="40" t="s">
        <v>275</v>
      </c>
      <c r="B150" s="61" t="s">
        <v>368</v>
      </c>
      <c r="C150" s="118"/>
      <c r="D150" s="55">
        <v>177573.93</v>
      </c>
      <c r="E150" s="55"/>
      <c r="F150" s="55">
        <v>2.55</v>
      </c>
      <c r="G150" s="55"/>
      <c r="H150" s="55">
        <v>47419.3</v>
      </c>
      <c r="I150" s="55"/>
      <c r="J150" s="55">
        <v>0</v>
      </c>
      <c r="K150" s="55"/>
      <c r="L150" s="55">
        <v>-50832.96</v>
      </c>
      <c r="M150" s="55"/>
      <c r="N150" s="55">
        <v>-3411.1099999999933</v>
      </c>
      <c r="O150" s="55"/>
      <c r="P150" s="55">
        <v>174162.82</v>
      </c>
    </row>
    <row r="151" spans="1:16" s="64" customFormat="1" ht="15">
      <c r="A151" s="24"/>
      <c r="B151" s="65"/>
      <c r="D151" s="28"/>
      <c r="E151" s="28"/>
      <c r="F151" s="28"/>
      <c r="G151" s="28"/>
      <c r="H151" s="28"/>
      <c r="I151" s="28"/>
      <c r="J151" s="28"/>
      <c r="K151" s="28"/>
      <c r="L151" s="28"/>
      <c r="M151" s="28"/>
      <c r="N151" s="28"/>
      <c r="O151" s="28"/>
      <c r="P151" s="28"/>
    </row>
    <row r="152" spans="1:16" s="64" customFormat="1" ht="15">
      <c r="A152" s="24"/>
      <c r="B152" s="65"/>
      <c r="D152" s="28"/>
      <c r="E152" s="28"/>
      <c r="F152" s="28"/>
      <c r="G152" s="28"/>
      <c r="H152" s="28"/>
      <c r="I152" s="28"/>
      <c r="J152" s="28"/>
      <c r="K152" s="28"/>
      <c r="L152" s="28"/>
      <c r="M152" s="28"/>
      <c r="N152" s="28"/>
      <c r="O152" s="28"/>
      <c r="P152" s="28"/>
    </row>
    <row r="153" spans="1:16" s="64" customFormat="1" ht="15">
      <c r="A153" s="24" t="s">
        <v>175</v>
      </c>
      <c r="B153" s="65"/>
      <c r="D153" s="28"/>
      <c r="E153" s="28"/>
      <c r="F153" s="28"/>
      <c r="G153" s="28"/>
      <c r="H153" s="28"/>
      <c r="I153" s="28"/>
      <c r="J153" s="28"/>
      <c r="K153" s="28"/>
      <c r="L153" s="28"/>
      <c r="M153" s="28"/>
      <c r="N153" s="28"/>
      <c r="O153" s="28"/>
      <c r="P153" s="28"/>
    </row>
    <row r="154" spans="1:16" s="64" customFormat="1" ht="15">
      <c r="A154" s="24"/>
      <c r="B154" s="65"/>
      <c r="D154" s="28"/>
      <c r="E154" s="28"/>
      <c r="F154" s="28"/>
      <c r="G154" s="28"/>
      <c r="H154" s="28"/>
      <c r="I154" s="28"/>
      <c r="J154" s="28"/>
      <c r="K154" s="28"/>
      <c r="L154" s="28"/>
      <c r="M154" s="28"/>
      <c r="N154" s="28"/>
      <c r="O154" s="28"/>
      <c r="P154" s="28"/>
    </row>
    <row r="155" spans="1:16" s="64" customFormat="1" ht="14.25">
      <c r="A155" s="64" t="s">
        <v>214</v>
      </c>
      <c r="D155" s="66">
        <v>99968.8</v>
      </c>
      <c r="E155" s="66"/>
      <c r="F155" s="66">
        <v>75000</v>
      </c>
      <c r="G155" s="66"/>
      <c r="H155" s="66"/>
      <c r="I155" s="66"/>
      <c r="J155" s="66"/>
      <c r="K155" s="66"/>
      <c r="L155" s="66">
        <v>-123937.5</v>
      </c>
      <c r="M155" s="66"/>
      <c r="N155" s="66">
        <v>-48937.5</v>
      </c>
      <c r="O155" s="66"/>
      <c r="P155" s="66">
        <v>51031.3</v>
      </c>
    </row>
    <row r="156" spans="1:16" s="64" customFormat="1" ht="14.25">
      <c r="A156" s="64" t="s">
        <v>177</v>
      </c>
      <c r="B156" s="65" t="s">
        <v>184</v>
      </c>
      <c r="D156" s="66">
        <v>5736670.149999999</v>
      </c>
      <c r="E156" s="66"/>
      <c r="F156" s="66"/>
      <c r="G156" s="66"/>
      <c r="H156" s="66">
        <v>42914.56</v>
      </c>
      <c r="I156" s="66"/>
      <c r="J156" s="66">
        <v>-420737.7</v>
      </c>
      <c r="K156" s="66"/>
      <c r="L156" s="66"/>
      <c r="M156" s="66"/>
      <c r="N156" s="66">
        <v>-377823.14</v>
      </c>
      <c r="O156" s="66"/>
      <c r="P156" s="66">
        <v>5358847.01</v>
      </c>
    </row>
    <row r="157" spans="1:16" s="64" customFormat="1" ht="15.75" thickBot="1">
      <c r="A157" s="29" t="s">
        <v>276</v>
      </c>
      <c r="B157" s="29"/>
      <c r="C157" s="29"/>
      <c r="D157" s="31">
        <v>5836638.949999999</v>
      </c>
      <c r="E157" s="31">
        <v>0</v>
      </c>
      <c r="F157" s="31">
        <v>75000</v>
      </c>
      <c r="G157" s="31">
        <v>0</v>
      </c>
      <c r="H157" s="31">
        <v>42914.56</v>
      </c>
      <c r="I157" s="31">
        <v>0</v>
      </c>
      <c r="J157" s="31">
        <v>-420737.7</v>
      </c>
      <c r="K157" s="31">
        <v>0</v>
      </c>
      <c r="L157" s="31">
        <v>-123937.5</v>
      </c>
      <c r="M157" s="31">
        <v>0</v>
      </c>
      <c r="N157" s="31">
        <v>-426760.64</v>
      </c>
      <c r="O157" s="31">
        <v>0</v>
      </c>
      <c r="P157" s="31">
        <v>5409878.31</v>
      </c>
    </row>
    <row r="158" ht="14.25"/>
    <row r="159" ht="14.25"/>
    <row r="160" ht="14.25"/>
    <row r="161" ht="14.25"/>
    <row r="162" ht="15">
      <c r="A162" s="24" t="s">
        <v>348</v>
      </c>
    </row>
    <row r="163" ht="14.25"/>
    <row r="164" spans="1:16" ht="15">
      <c r="A164" s="24"/>
      <c r="B164" s="24"/>
      <c r="C164" s="24"/>
      <c r="D164" s="25" t="s">
        <v>152</v>
      </c>
      <c r="E164" s="25"/>
      <c r="F164" s="25" t="s">
        <v>17</v>
      </c>
      <c r="G164" s="25"/>
      <c r="H164" s="25" t="s">
        <v>18</v>
      </c>
      <c r="I164" s="25"/>
      <c r="J164" s="25" t="s">
        <v>269</v>
      </c>
      <c r="K164" s="25"/>
      <c r="L164" s="25" t="s">
        <v>209</v>
      </c>
      <c r="M164" s="25"/>
      <c r="N164" s="25" t="s">
        <v>271</v>
      </c>
      <c r="O164" s="25"/>
      <c r="P164" s="25" t="s">
        <v>153</v>
      </c>
    </row>
    <row r="165" spans="1:16" ht="15">
      <c r="A165" s="24"/>
      <c r="B165" s="24"/>
      <c r="C165" s="24"/>
      <c r="D165" s="25"/>
      <c r="E165" s="25"/>
      <c r="F165" s="25"/>
      <c r="G165" s="25"/>
      <c r="H165" s="25"/>
      <c r="I165" s="25"/>
      <c r="J165" s="25" t="s">
        <v>270</v>
      </c>
      <c r="K165" s="25"/>
      <c r="L165" s="25"/>
      <c r="M165" s="25"/>
      <c r="N165" s="25"/>
      <c r="O165" s="25"/>
      <c r="P165" s="25"/>
    </row>
    <row r="166" spans="1:16" ht="15">
      <c r="A166" s="24" t="s">
        <v>172</v>
      </c>
      <c r="D166" s="100"/>
      <c r="E166" s="23"/>
      <c r="F166" s="23"/>
      <c r="G166" s="23"/>
      <c r="H166" s="23"/>
      <c r="I166" s="23"/>
      <c r="J166" s="23"/>
      <c r="K166" s="23"/>
      <c r="L166" s="23"/>
      <c r="M166" s="23"/>
      <c r="N166" s="23"/>
      <c r="O166" s="23"/>
      <c r="P166" s="23"/>
    </row>
    <row r="167" spans="1:16" ht="14.25">
      <c r="A167" s="64" t="s">
        <v>274</v>
      </c>
      <c r="D167" s="23"/>
      <c r="E167" s="23"/>
      <c r="F167" s="23"/>
      <c r="G167" s="23"/>
      <c r="H167" s="23"/>
      <c r="I167" s="23"/>
      <c r="J167" s="23"/>
      <c r="K167" s="23"/>
      <c r="L167" s="23"/>
      <c r="M167" s="23"/>
      <c r="N167" s="23"/>
      <c r="O167" s="23"/>
      <c r="P167" s="23"/>
    </row>
    <row r="168" spans="1:16" ht="18" customHeight="1">
      <c r="A168" s="32"/>
      <c r="B168" s="41" t="s">
        <v>151</v>
      </c>
      <c r="C168" s="32"/>
      <c r="D168" s="39"/>
      <c r="E168" s="32"/>
      <c r="F168" s="39" t="s">
        <v>210</v>
      </c>
      <c r="G168" s="32"/>
      <c r="H168" s="39" t="s">
        <v>210</v>
      </c>
      <c r="I168" s="32"/>
      <c r="J168" s="39" t="s">
        <v>210</v>
      </c>
      <c r="K168" s="32"/>
      <c r="L168" s="39" t="s">
        <v>210</v>
      </c>
      <c r="M168" s="32"/>
      <c r="N168" s="39" t="s">
        <v>210</v>
      </c>
      <c r="O168" s="32"/>
      <c r="P168" s="39" t="s">
        <v>210</v>
      </c>
    </row>
    <row r="169" spans="1:16" ht="14.25">
      <c r="A169" s="64" t="s">
        <v>211</v>
      </c>
      <c r="D169" s="26">
        <v>38737.9</v>
      </c>
      <c r="E169" s="26"/>
      <c r="F169" s="26"/>
      <c r="G169" s="26"/>
      <c r="H169" s="26"/>
      <c r="I169" s="26"/>
      <c r="J169" s="26"/>
      <c r="K169" s="26"/>
      <c r="L169" s="26"/>
      <c r="M169" s="26"/>
      <c r="N169" s="68">
        <f>F169+L169</f>
        <v>0</v>
      </c>
      <c r="O169" s="26"/>
      <c r="P169" s="26">
        <f>D169+N169</f>
        <v>38737.9</v>
      </c>
    </row>
    <row r="170" spans="1:16" s="67" customFormat="1" ht="14.25">
      <c r="A170" s="70" t="s">
        <v>265</v>
      </c>
      <c r="D170" s="68">
        <v>88005.62</v>
      </c>
      <c r="E170" s="68"/>
      <c r="F170" s="68"/>
      <c r="G170" s="68"/>
      <c r="H170" s="68"/>
      <c r="I170" s="68"/>
      <c r="J170" s="68"/>
      <c r="K170" s="68"/>
      <c r="L170" s="68"/>
      <c r="M170" s="68"/>
      <c r="N170" s="68">
        <f>F170+L170</f>
        <v>0</v>
      </c>
      <c r="O170" s="68"/>
      <c r="P170" s="26">
        <f>D170+N170</f>
        <v>88005.62</v>
      </c>
    </row>
    <row r="171" spans="1:16" s="67" customFormat="1" ht="14.25">
      <c r="A171" s="70" t="s">
        <v>327</v>
      </c>
      <c r="D171" s="68">
        <v>47419.3</v>
      </c>
      <c r="E171" s="68"/>
      <c r="F171" s="68"/>
      <c r="G171" s="68"/>
      <c r="H171" s="68"/>
      <c r="I171" s="68"/>
      <c r="J171" s="68"/>
      <c r="K171" s="68"/>
      <c r="L171" s="68"/>
      <c r="M171" s="68"/>
      <c r="N171" s="68">
        <f>F171+L171</f>
        <v>0</v>
      </c>
      <c r="O171" s="68"/>
      <c r="P171" s="26">
        <f>D171+N171</f>
        <v>47419.3</v>
      </c>
    </row>
    <row r="172" spans="1:16" ht="15">
      <c r="A172" s="40" t="s">
        <v>275</v>
      </c>
      <c r="B172" s="61" t="s">
        <v>368</v>
      </c>
      <c r="C172" s="32"/>
      <c r="D172" s="55">
        <f>SUM(D169:D171)</f>
        <v>174162.82</v>
      </c>
      <c r="E172" s="55"/>
      <c r="F172" s="55">
        <f>SUM(F169:F171)</f>
        <v>0</v>
      </c>
      <c r="G172" s="55"/>
      <c r="H172" s="55">
        <f>SUM(H169:H171)</f>
        <v>0</v>
      </c>
      <c r="I172" s="55"/>
      <c r="J172" s="55">
        <f>SUM(J169:J170)</f>
        <v>0</v>
      </c>
      <c r="K172" s="55"/>
      <c r="L172" s="55">
        <f>SUM(L169:L171)</f>
        <v>0</v>
      </c>
      <c r="M172" s="55"/>
      <c r="N172" s="55">
        <f>SUM(F172:L172)</f>
        <v>0</v>
      </c>
      <c r="O172" s="55"/>
      <c r="P172" s="55">
        <f>SUM(P169:P171)</f>
        <v>174162.82</v>
      </c>
    </row>
    <row r="173" spans="1:16" ht="15">
      <c r="A173" s="49"/>
      <c r="B173" s="62"/>
      <c r="C173" s="3"/>
      <c r="D173" s="63"/>
      <c r="E173" s="63"/>
      <c r="F173" s="63"/>
      <c r="G173" s="63"/>
      <c r="H173" s="63"/>
      <c r="I173" s="63"/>
      <c r="J173" s="63"/>
      <c r="K173" s="63"/>
      <c r="L173" s="63"/>
      <c r="M173" s="63"/>
      <c r="N173" s="63"/>
      <c r="O173" s="63"/>
      <c r="P173" s="63"/>
    </row>
    <row r="174" spans="1:16" ht="15">
      <c r="A174" s="49"/>
      <c r="B174" s="62"/>
      <c r="C174" s="3"/>
      <c r="D174" s="63"/>
      <c r="E174" s="63"/>
      <c r="F174" s="63"/>
      <c r="G174" s="63"/>
      <c r="H174" s="63"/>
      <c r="I174" s="63"/>
      <c r="J174" s="63"/>
      <c r="K174" s="63"/>
      <c r="L174" s="63"/>
      <c r="M174" s="63"/>
      <c r="N174" s="63"/>
      <c r="O174" s="63"/>
      <c r="P174" s="63"/>
    </row>
    <row r="175" spans="1:16" ht="15">
      <c r="A175" s="24" t="s">
        <v>175</v>
      </c>
      <c r="B175" s="62"/>
      <c r="C175" s="3"/>
      <c r="D175" s="63"/>
      <c r="E175" s="63"/>
      <c r="F175" s="63"/>
      <c r="G175" s="63"/>
      <c r="H175" s="63"/>
      <c r="I175" s="63"/>
      <c r="J175" s="63"/>
      <c r="K175" s="63"/>
      <c r="L175" s="63"/>
      <c r="M175" s="63"/>
      <c r="N175" s="63"/>
      <c r="O175" s="63"/>
      <c r="P175" s="63"/>
    </row>
    <row r="176" spans="1:16" ht="15">
      <c r="A176" s="49"/>
      <c r="B176" s="62"/>
      <c r="C176" s="3"/>
      <c r="D176" s="63"/>
      <c r="E176" s="63"/>
      <c r="F176" s="63"/>
      <c r="G176" s="63"/>
      <c r="H176" s="63"/>
      <c r="I176" s="63"/>
      <c r="J176" s="63"/>
      <c r="K176" s="63"/>
      <c r="L176" s="63"/>
      <c r="M176" s="63"/>
      <c r="N176" s="63"/>
      <c r="O176" s="63"/>
      <c r="P176" s="63"/>
    </row>
    <row r="177" spans="1:16" s="67" customFormat="1" ht="14.25">
      <c r="A177" s="67" t="s">
        <v>214</v>
      </c>
      <c r="D177" s="68">
        <v>51031.3</v>
      </c>
      <c r="E177" s="68"/>
      <c r="F177" s="68">
        <v>75000</v>
      </c>
      <c r="G177" s="68"/>
      <c r="H177" s="68"/>
      <c r="I177" s="68"/>
      <c r="J177" s="68"/>
      <c r="K177" s="68"/>
      <c r="L177" s="68">
        <v>-100000</v>
      </c>
      <c r="M177" s="68"/>
      <c r="N177" s="68">
        <f>F177+L177</f>
        <v>-25000</v>
      </c>
      <c r="O177" s="68"/>
      <c r="P177" s="26">
        <f>D177+N177</f>
        <v>26031.300000000003</v>
      </c>
    </row>
    <row r="178" spans="1:16" ht="14.25">
      <c r="A178" s="3" t="s">
        <v>177</v>
      </c>
      <c r="B178" s="62" t="s">
        <v>184</v>
      </c>
      <c r="C178" s="3"/>
      <c r="D178" s="52">
        <v>5358847.01</v>
      </c>
      <c r="E178" s="52"/>
      <c r="F178" s="52"/>
      <c r="G178" s="52"/>
      <c r="H178" s="72"/>
      <c r="I178" s="72"/>
      <c r="J178" s="73">
        <v>-251590.7</v>
      </c>
      <c r="K178" s="26"/>
      <c r="L178" s="26"/>
      <c r="M178" s="26"/>
      <c r="N178" s="68">
        <f>F178+H178+J178+L178</f>
        <v>-251590.7</v>
      </c>
      <c r="O178" s="26"/>
      <c r="P178" s="26">
        <f>D178+N178</f>
        <v>5107256.31</v>
      </c>
    </row>
    <row r="179" spans="1:16" ht="15.75" thickBot="1">
      <c r="A179" s="29" t="s">
        <v>276</v>
      </c>
      <c r="B179" s="29"/>
      <c r="C179" s="29"/>
      <c r="D179" s="31">
        <f aca="true" t="shared" si="0" ref="D179:P179">SUM(D177:D178)</f>
        <v>5409878.31</v>
      </c>
      <c r="E179" s="31">
        <f t="shared" si="0"/>
        <v>0</v>
      </c>
      <c r="F179" s="31">
        <f t="shared" si="0"/>
        <v>75000</v>
      </c>
      <c r="G179" s="31">
        <f t="shared" si="0"/>
        <v>0</v>
      </c>
      <c r="H179" s="31">
        <f t="shared" si="0"/>
        <v>0</v>
      </c>
      <c r="I179" s="31">
        <f t="shared" si="0"/>
        <v>0</v>
      </c>
      <c r="J179" s="31">
        <f t="shared" si="0"/>
        <v>-251590.7</v>
      </c>
      <c r="K179" s="31">
        <f t="shared" si="0"/>
        <v>0</v>
      </c>
      <c r="L179" s="31">
        <f t="shared" si="0"/>
        <v>-100000</v>
      </c>
      <c r="M179" s="31">
        <f t="shared" si="0"/>
        <v>0</v>
      </c>
      <c r="N179" s="31">
        <f t="shared" si="0"/>
        <v>-276590.7</v>
      </c>
      <c r="O179" s="31">
        <f t="shared" si="0"/>
        <v>0</v>
      </c>
      <c r="P179" s="31">
        <f t="shared" si="0"/>
        <v>5133287.609999999</v>
      </c>
    </row>
    <row r="180" ht="14.25"/>
    <row r="181" spans="1:10" ht="15" customHeight="1">
      <c r="A181" s="70"/>
      <c r="B181" s="67"/>
      <c r="C181" s="67"/>
      <c r="D181" s="67"/>
      <c r="E181" s="67"/>
      <c r="F181" s="67"/>
      <c r="G181" s="67"/>
      <c r="H181" s="67"/>
      <c r="I181" s="67"/>
      <c r="J181" s="67"/>
    </row>
    <row r="182" ht="14.25"/>
    <row r="183" ht="14.25"/>
    <row r="184" ht="14.25"/>
    <row r="185" ht="14.25"/>
    <row r="186" ht="14.25"/>
    <row r="187" ht="34.5">
      <c r="A187" s="1" t="s">
        <v>217</v>
      </c>
    </row>
    <row r="188" ht="15">
      <c r="A188" s="24" t="s">
        <v>335</v>
      </c>
    </row>
    <row r="189" ht="15">
      <c r="A189" s="24"/>
    </row>
    <row r="190" ht="14.25"/>
    <row r="191" spans="1:10" ht="15" customHeight="1">
      <c r="A191" s="144" t="s">
        <v>218</v>
      </c>
      <c r="B191" s="144"/>
      <c r="C191" s="144"/>
      <c r="D191" s="144"/>
      <c r="E191" s="144"/>
      <c r="F191" s="144"/>
      <c r="G191" s="144"/>
      <c r="H191" s="144"/>
      <c r="I191" s="144"/>
      <c r="J191" s="144"/>
    </row>
    <row r="192" spans="1:10" ht="45" customHeight="1">
      <c r="A192" s="131" t="s">
        <v>264</v>
      </c>
      <c r="B192" s="131"/>
      <c r="C192" s="131"/>
      <c r="D192" s="131"/>
      <c r="E192" s="131"/>
      <c r="F192" s="131"/>
      <c r="G192" s="131"/>
      <c r="H192" s="131"/>
      <c r="I192" s="131"/>
      <c r="J192" s="131"/>
    </row>
    <row r="193" spans="1:10" ht="17.25" customHeight="1">
      <c r="A193" s="137"/>
      <c r="B193" s="137"/>
      <c r="C193" s="137"/>
      <c r="D193" s="137"/>
      <c r="E193" s="137"/>
      <c r="F193" s="137"/>
      <c r="G193" s="137"/>
      <c r="H193" s="137"/>
      <c r="I193" s="137"/>
      <c r="J193" s="137"/>
    </row>
    <row r="194" ht="15" customHeight="1">
      <c r="A194" s="64"/>
    </row>
    <row r="195" spans="1:10" ht="15.75" customHeight="1">
      <c r="A195" s="144" t="s">
        <v>219</v>
      </c>
      <c r="B195" s="144"/>
      <c r="C195" s="144"/>
      <c r="D195" s="144"/>
      <c r="E195" s="144"/>
      <c r="F195" s="144"/>
      <c r="G195" s="144"/>
      <c r="H195" s="144"/>
      <c r="I195" s="144"/>
      <c r="J195" s="144"/>
    </row>
    <row r="196" spans="1:10" ht="51" customHeight="1">
      <c r="A196" s="134" t="s">
        <v>311</v>
      </c>
      <c r="B196" s="135"/>
      <c r="C196" s="135"/>
      <c r="D196" s="135"/>
      <c r="E196" s="135"/>
      <c r="F196" s="135"/>
      <c r="G196" s="135"/>
      <c r="H196" s="135"/>
      <c r="I196" s="135"/>
      <c r="J196" s="135"/>
    </row>
    <row r="197" ht="14.25">
      <c r="A197" s="43"/>
    </row>
    <row r="198" spans="1:10" ht="15" customHeight="1">
      <c r="A198" s="133" t="s">
        <v>244</v>
      </c>
      <c r="B198" s="138"/>
      <c r="C198" s="138"/>
      <c r="D198" s="138"/>
      <c r="E198" s="138"/>
      <c r="F198" s="138"/>
      <c r="G198" s="138"/>
      <c r="H198" s="138"/>
      <c r="I198" s="138"/>
      <c r="J198" s="138"/>
    </row>
    <row r="199" spans="1:10" ht="48" customHeight="1">
      <c r="A199" s="134" t="s">
        <v>425</v>
      </c>
      <c r="B199" s="135"/>
      <c r="C199" s="135"/>
      <c r="D199" s="135"/>
      <c r="E199" s="135"/>
      <c r="F199" s="135"/>
      <c r="G199" s="135"/>
      <c r="H199" s="135"/>
      <c r="I199" s="135"/>
      <c r="J199" s="135"/>
    </row>
    <row r="200" spans="1:10" ht="16.5" customHeight="1">
      <c r="A200" s="109"/>
      <c r="B200" s="110"/>
      <c r="C200" s="110"/>
      <c r="D200" s="110"/>
      <c r="E200" s="110"/>
      <c r="F200" s="110"/>
      <c r="G200" s="110"/>
      <c r="H200" s="110"/>
      <c r="I200" s="110"/>
      <c r="J200" s="110"/>
    </row>
    <row r="201" ht="14.25">
      <c r="A201" s="43"/>
    </row>
    <row r="202" spans="1:10" ht="15" customHeight="1">
      <c r="A202" s="138" t="s">
        <v>220</v>
      </c>
      <c r="B202" s="138"/>
      <c r="C202" s="138"/>
      <c r="D202" s="138"/>
      <c r="E202" s="138"/>
      <c r="F202" s="138"/>
      <c r="G202" s="138"/>
      <c r="H202" s="138"/>
      <c r="I202" s="138"/>
      <c r="J202" s="138"/>
    </row>
    <row r="203" spans="1:10" ht="45.75" customHeight="1">
      <c r="A203" s="131" t="s">
        <v>257</v>
      </c>
      <c r="B203" s="132"/>
      <c r="C203" s="132"/>
      <c r="D203" s="132"/>
      <c r="E203" s="132"/>
      <c r="F203" s="132"/>
      <c r="G203" s="132"/>
      <c r="H203" s="132"/>
      <c r="I203" s="132"/>
      <c r="J203" s="132"/>
    </row>
    <row r="204" ht="14.25">
      <c r="A204" s="43"/>
    </row>
    <row r="205" spans="1:10" ht="15">
      <c r="A205" s="133" t="s">
        <v>155</v>
      </c>
      <c r="B205" s="133"/>
      <c r="C205" s="133"/>
      <c r="D205" s="133"/>
      <c r="E205" s="133"/>
      <c r="F205" s="133"/>
      <c r="G205" s="133"/>
      <c r="H205" s="133"/>
      <c r="I205" s="133"/>
      <c r="J205" s="133"/>
    </row>
    <row r="206" spans="1:10" ht="18" customHeight="1">
      <c r="A206" s="131" t="s">
        <v>221</v>
      </c>
      <c r="B206" s="132"/>
      <c r="C206" s="132"/>
      <c r="D206" s="132"/>
      <c r="E206" s="132"/>
      <c r="F206" s="132"/>
      <c r="G206" s="132"/>
      <c r="H206" s="132"/>
      <c r="I206" s="132"/>
      <c r="J206" s="132"/>
    </row>
    <row r="207" ht="14.25">
      <c r="A207" s="43"/>
    </row>
    <row r="208" spans="1:10" ht="15">
      <c r="A208" s="133" t="s">
        <v>156</v>
      </c>
      <c r="B208" s="133"/>
      <c r="C208" s="133"/>
      <c r="D208" s="133"/>
      <c r="E208" s="133"/>
      <c r="F208" s="133"/>
      <c r="G208" s="133"/>
      <c r="H208" s="133"/>
      <c r="I208" s="133"/>
      <c r="J208" s="133"/>
    </row>
    <row r="209" spans="1:10" ht="30" customHeight="1">
      <c r="A209" s="131" t="s">
        <v>259</v>
      </c>
      <c r="B209" s="132"/>
      <c r="C209" s="132"/>
      <c r="D209" s="132"/>
      <c r="E209" s="132"/>
      <c r="F209" s="132"/>
      <c r="G209" s="132"/>
      <c r="H209" s="132"/>
      <c r="I209" s="132"/>
      <c r="J209" s="132"/>
    </row>
    <row r="210" ht="14.25">
      <c r="A210" s="43"/>
    </row>
    <row r="211" spans="1:10" ht="15">
      <c r="A211" s="133" t="s">
        <v>157</v>
      </c>
      <c r="B211" s="133"/>
      <c r="C211" s="133"/>
      <c r="D211" s="133"/>
      <c r="E211" s="133"/>
      <c r="F211" s="133"/>
      <c r="G211" s="133"/>
      <c r="H211" s="133"/>
      <c r="I211" s="133"/>
      <c r="J211" s="133"/>
    </row>
    <row r="212" spans="1:10" ht="18" customHeight="1">
      <c r="A212" s="131" t="s">
        <v>250</v>
      </c>
      <c r="B212" s="132"/>
      <c r="C212" s="132"/>
      <c r="D212" s="132"/>
      <c r="E212" s="132"/>
      <c r="F212" s="132"/>
      <c r="G212" s="132"/>
      <c r="H212" s="132"/>
      <c r="I212" s="132"/>
      <c r="J212" s="132"/>
    </row>
    <row r="213" ht="14.25">
      <c r="A213" s="43"/>
    </row>
    <row r="214" spans="1:10" ht="15">
      <c r="A214" s="133" t="s">
        <v>158</v>
      </c>
      <c r="B214" s="133"/>
      <c r="C214" s="133"/>
      <c r="D214" s="133"/>
      <c r="E214" s="133"/>
      <c r="F214" s="133"/>
      <c r="G214" s="133"/>
      <c r="H214" s="133"/>
      <c r="I214" s="133"/>
      <c r="J214" s="133"/>
    </row>
    <row r="215" spans="1:10" ht="30" customHeight="1">
      <c r="A215" s="132" t="s">
        <v>222</v>
      </c>
      <c r="B215" s="132"/>
      <c r="C215" s="132"/>
      <c r="D215" s="132"/>
      <c r="E215" s="132"/>
      <c r="F215" s="132"/>
      <c r="G215" s="132"/>
      <c r="H215" s="132"/>
      <c r="I215" s="132"/>
      <c r="J215" s="132"/>
    </row>
    <row r="216" ht="14.25"/>
    <row r="217" spans="1:10" ht="15">
      <c r="A217" s="138" t="s">
        <v>162</v>
      </c>
      <c r="B217" s="138"/>
      <c r="C217" s="138"/>
      <c r="D217" s="138"/>
      <c r="E217" s="138"/>
      <c r="F217" s="138"/>
      <c r="G217" s="138"/>
      <c r="H217" s="138"/>
      <c r="I217" s="138"/>
      <c r="J217" s="138"/>
    </row>
    <row r="218" spans="1:10" ht="84" customHeight="1">
      <c r="A218" s="134" t="s">
        <v>382</v>
      </c>
      <c r="B218" s="135"/>
      <c r="C218" s="135"/>
      <c r="D218" s="135"/>
      <c r="E218" s="135"/>
      <c r="F218" s="135"/>
      <c r="G218" s="135"/>
      <c r="H218" s="135"/>
      <c r="I218" s="135"/>
      <c r="J218" s="135"/>
    </row>
    <row r="219" ht="14.25">
      <c r="A219" s="42"/>
    </row>
    <row r="220" spans="1:10" ht="15">
      <c r="A220" s="138" t="s">
        <v>163</v>
      </c>
      <c r="B220" s="138"/>
      <c r="C220" s="138"/>
      <c r="D220" s="138"/>
      <c r="E220" s="138"/>
      <c r="F220" s="138"/>
      <c r="G220" s="138"/>
      <c r="H220" s="138"/>
      <c r="I220" s="138"/>
      <c r="J220" s="138"/>
    </row>
    <row r="221" spans="1:10" ht="18" customHeight="1">
      <c r="A221" s="131" t="s">
        <v>306</v>
      </c>
      <c r="B221" s="132"/>
      <c r="C221" s="132"/>
      <c r="D221" s="132"/>
      <c r="E221" s="132"/>
      <c r="F221" s="132"/>
      <c r="G221" s="132"/>
      <c r="H221" s="132"/>
      <c r="I221" s="132"/>
      <c r="J221" s="132"/>
    </row>
    <row r="222" ht="14.25">
      <c r="A222" s="42"/>
    </row>
    <row r="223" spans="1:10" ht="15">
      <c r="A223" s="138" t="s">
        <v>223</v>
      </c>
      <c r="B223" s="138"/>
      <c r="C223" s="138"/>
      <c r="D223" s="138"/>
      <c r="E223" s="138"/>
      <c r="F223" s="138"/>
      <c r="G223" s="138"/>
      <c r="H223" s="138"/>
      <c r="I223" s="138"/>
      <c r="J223" s="138"/>
    </row>
    <row r="224" spans="1:10" ht="30" customHeight="1">
      <c r="A224" s="132" t="s">
        <v>224</v>
      </c>
      <c r="B224" s="132"/>
      <c r="C224" s="132"/>
      <c r="D224" s="132"/>
      <c r="E224" s="132"/>
      <c r="F224" s="132"/>
      <c r="G224" s="132"/>
      <c r="H224" s="132"/>
      <c r="I224" s="132"/>
      <c r="J224" s="132"/>
    </row>
    <row r="225" ht="14.25">
      <c r="A225" s="42"/>
    </row>
    <row r="226" spans="1:10" ht="15">
      <c r="A226" s="138" t="s">
        <v>171</v>
      </c>
      <c r="B226" s="138"/>
      <c r="C226" s="138"/>
      <c r="D226" s="138"/>
      <c r="E226" s="138"/>
      <c r="F226" s="138"/>
      <c r="G226" s="138"/>
      <c r="H226" s="138"/>
      <c r="I226" s="138"/>
      <c r="J226" s="138"/>
    </row>
    <row r="227" spans="1:10" ht="30" customHeight="1">
      <c r="A227" s="132" t="s">
        <v>225</v>
      </c>
      <c r="B227" s="132"/>
      <c r="C227" s="132"/>
      <c r="D227" s="132"/>
      <c r="E227" s="132"/>
      <c r="F227" s="132"/>
      <c r="G227" s="132"/>
      <c r="H227" s="132"/>
      <c r="I227" s="132"/>
      <c r="J227" s="132"/>
    </row>
    <row r="228" ht="14.25">
      <c r="A228" s="42"/>
    </row>
    <row r="229" spans="1:10" ht="15" customHeight="1">
      <c r="A229" s="138" t="s">
        <v>212</v>
      </c>
      <c r="B229" s="138"/>
      <c r="C229" s="138"/>
      <c r="D229" s="138"/>
      <c r="E229" s="138"/>
      <c r="F229" s="138"/>
      <c r="G229" s="138"/>
      <c r="H229" s="138"/>
      <c r="I229" s="138"/>
      <c r="J229" s="138"/>
    </row>
    <row r="230" spans="1:10" ht="58.5" customHeight="1">
      <c r="A230" s="134" t="s">
        <v>381</v>
      </c>
      <c r="B230" s="134"/>
      <c r="C230" s="134"/>
      <c r="D230" s="134"/>
      <c r="E230" s="134"/>
      <c r="F230" s="134"/>
      <c r="G230" s="134"/>
      <c r="H230" s="134"/>
      <c r="I230" s="134"/>
      <c r="J230" s="134"/>
    </row>
    <row r="231" ht="14.25">
      <c r="A231" s="42"/>
    </row>
    <row r="232" spans="1:10" ht="15">
      <c r="A232" s="138" t="s">
        <v>175</v>
      </c>
      <c r="B232" s="138"/>
      <c r="C232" s="138"/>
      <c r="D232" s="138"/>
      <c r="E232" s="138"/>
      <c r="F232" s="138"/>
      <c r="G232" s="138"/>
      <c r="H232" s="138"/>
      <c r="I232" s="138"/>
      <c r="J232" s="138"/>
    </row>
    <row r="233" spans="1:10" ht="18" customHeight="1">
      <c r="A233" s="131" t="s">
        <v>258</v>
      </c>
      <c r="B233" s="132"/>
      <c r="C233" s="132"/>
      <c r="D233" s="132"/>
      <c r="E233" s="132"/>
      <c r="F233" s="132"/>
      <c r="G233" s="132"/>
      <c r="H233" s="132"/>
      <c r="I233" s="132"/>
      <c r="J233" s="132"/>
    </row>
    <row r="234" ht="14.25">
      <c r="A234" s="42"/>
    </row>
    <row r="235" spans="1:10" ht="15">
      <c r="A235" s="138" t="s">
        <v>226</v>
      </c>
      <c r="B235" s="138"/>
      <c r="C235" s="138"/>
      <c r="D235" s="138"/>
      <c r="E235" s="138"/>
      <c r="F235" s="138"/>
      <c r="G235" s="138"/>
      <c r="H235" s="138"/>
      <c r="I235" s="138"/>
      <c r="J235" s="138"/>
    </row>
    <row r="236" spans="1:10" ht="60.75" customHeight="1">
      <c r="A236" s="151" t="s">
        <v>390</v>
      </c>
      <c r="B236" s="152"/>
      <c r="C236" s="152"/>
      <c r="D236" s="152"/>
      <c r="E236" s="152"/>
      <c r="F236" s="152"/>
      <c r="G236" s="152"/>
      <c r="H236" s="152"/>
      <c r="I236" s="152"/>
      <c r="J236" s="152"/>
    </row>
    <row r="237" ht="14.25">
      <c r="A237" s="42"/>
    </row>
    <row r="238" spans="1:10" ht="15" customHeight="1">
      <c r="A238" s="133" t="s">
        <v>336</v>
      </c>
      <c r="B238" s="138"/>
      <c r="C238" s="138"/>
      <c r="D238" s="138"/>
      <c r="E238" s="138"/>
      <c r="F238" s="138"/>
      <c r="G238" s="138"/>
      <c r="H238" s="138"/>
      <c r="I238" s="138"/>
      <c r="J238" s="138"/>
    </row>
    <row r="239" spans="1:10" ht="18" customHeight="1">
      <c r="A239" s="132" t="s">
        <v>140</v>
      </c>
      <c r="B239" s="132"/>
      <c r="C239" s="132"/>
      <c r="D239" s="132"/>
      <c r="E239" s="132"/>
      <c r="F239" s="132"/>
      <c r="G239" s="132"/>
      <c r="H239" s="132"/>
      <c r="I239" s="132"/>
      <c r="J239" s="132"/>
    </row>
    <row r="240" ht="14.25"/>
    <row r="241" ht="14.25"/>
    <row r="242" ht="15">
      <c r="A242" s="24" t="s">
        <v>247</v>
      </c>
    </row>
    <row r="243" ht="14.25"/>
    <row r="244" ht="14.25"/>
    <row r="245" spans="1:8" s="24" customFormat="1" ht="15">
      <c r="A245" s="24" t="s">
        <v>227</v>
      </c>
      <c r="F245" s="44">
        <v>44561</v>
      </c>
      <c r="G245" s="24">
        <v>31</v>
      </c>
      <c r="H245" s="44">
        <v>44196</v>
      </c>
    </row>
    <row r="246" spans="1:8" ht="14.25">
      <c r="A246" s="2" t="s">
        <v>228</v>
      </c>
      <c r="D246" s="23" t="s">
        <v>210</v>
      </c>
      <c r="F246" s="66">
        <f>727.6+392</f>
        <v>1119.6</v>
      </c>
      <c r="G246" s="26"/>
      <c r="H246" s="66">
        <v>1494.45</v>
      </c>
    </row>
    <row r="247" spans="1:8" ht="14.25">
      <c r="A247" s="2" t="s">
        <v>229</v>
      </c>
      <c r="D247" s="23" t="s">
        <v>210</v>
      </c>
      <c r="F247" s="66">
        <f>238560.61+2715.69+166711.81+5906.52+15387.9</f>
        <v>429282.53</v>
      </c>
      <c r="G247" s="26"/>
      <c r="H247" s="66">
        <v>448069.14</v>
      </c>
    </row>
    <row r="248" spans="1:8" ht="14.25">
      <c r="A248" s="2" t="s">
        <v>230</v>
      </c>
      <c r="D248" s="23" t="s">
        <v>210</v>
      </c>
      <c r="F248" s="66">
        <f>4309766.21-F246-F247-870</f>
        <v>3878494.08</v>
      </c>
      <c r="G248" s="26"/>
      <c r="H248" s="66">
        <v>3791804.19</v>
      </c>
    </row>
    <row r="249" spans="1:12" ht="15.75" thickBot="1">
      <c r="A249" s="29" t="s">
        <v>231</v>
      </c>
      <c r="B249" s="29"/>
      <c r="C249" s="29"/>
      <c r="D249" s="45" t="s">
        <v>210</v>
      </c>
      <c r="E249" s="29"/>
      <c r="F249" s="31">
        <f>SUM(F246:F248)</f>
        <v>4308896.21</v>
      </c>
      <c r="G249" s="31"/>
      <c r="H249" s="31">
        <f>SUM(H246:H248)</f>
        <v>4241367.78</v>
      </c>
      <c r="L249" s="26"/>
    </row>
    <row r="250" spans="6:8" ht="14.25">
      <c r="F250" s="26"/>
      <c r="G250" s="26"/>
      <c r="H250" s="26"/>
    </row>
    <row r="251" spans="6:8" ht="14.25">
      <c r="F251" s="26"/>
      <c r="G251" s="26"/>
      <c r="H251" s="26"/>
    </row>
    <row r="252" spans="1:8" ht="15">
      <c r="A252" s="24" t="s">
        <v>232</v>
      </c>
      <c r="F252" s="26"/>
      <c r="G252" s="26"/>
      <c r="H252" s="26"/>
    </row>
    <row r="253" spans="1:8" ht="14.25">
      <c r="A253" s="64" t="s">
        <v>249</v>
      </c>
      <c r="D253" s="23" t="s">
        <v>210</v>
      </c>
      <c r="F253" s="107">
        <f>527353.47+870-267095+24000</f>
        <v>285128.47</v>
      </c>
      <c r="G253" s="26"/>
      <c r="H253" s="107">
        <v>214108.97</v>
      </c>
    </row>
    <row r="254" spans="1:8" ht="14.25">
      <c r="A254" s="64" t="s">
        <v>313</v>
      </c>
      <c r="D254" s="23" t="s">
        <v>210</v>
      </c>
      <c r="F254" s="108">
        <f>267095+127944.49</f>
        <v>395039.49</v>
      </c>
      <c r="G254" s="26"/>
      <c r="H254" s="108">
        <v>422856.2</v>
      </c>
    </row>
    <row r="255" spans="1:8" ht="15.75" thickBot="1">
      <c r="A255" s="29" t="s">
        <v>233</v>
      </c>
      <c r="B255" s="29"/>
      <c r="C255" s="29"/>
      <c r="D255" s="45" t="s">
        <v>210</v>
      </c>
      <c r="E255" s="29"/>
      <c r="F255" s="31">
        <f>SUM(F253:F254)</f>
        <v>680167.96</v>
      </c>
      <c r="G255" s="31"/>
      <c r="H255" s="31">
        <f>SUM(H253:H254)</f>
        <v>636965.17</v>
      </c>
    </row>
    <row r="256" spans="1:8" ht="15">
      <c r="A256" s="49"/>
      <c r="B256" s="49"/>
      <c r="C256" s="49"/>
      <c r="D256" s="48"/>
      <c r="E256" s="49"/>
      <c r="F256" s="63"/>
      <c r="G256" s="63"/>
      <c r="H256" s="63"/>
    </row>
    <row r="257" ht="15">
      <c r="A257" s="24"/>
    </row>
    <row r="258" spans="1:10" ht="15">
      <c r="A258" s="87" t="s">
        <v>261</v>
      </c>
      <c r="B258" s="67"/>
      <c r="C258" s="67"/>
      <c r="D258" s="67"/>
      <c r="E258" s="67"/>
      <c r="F258" s="67"/>
      <c r="G258" s="67"/>
      <c r="H258" s="67"/>
      <c r="I258" s="67"/>
      <c r="J258" s="67"/>
    </row>
    <row r="259" spans="1:10" s="67" customFormat="1" ht="45" customHeight="1">
      <c r="A259" s="136" t="s">
        <v>383</v>
      </c>
      <c r="B259" s="136"/>
      <c r="C259" s="136"/>
      <c r="D259" s="136"/>
      <c r="E259" s="136"/>
      <c r="F259" s="136"/>
      <c r="G259" s="136"/>
      <c r="H259" s="136"/>
      <c r="I259" s="136"/>
      <c r="J259" s="136"/>
    </row>
    <row r="260" spans="1:10" ht="16.5" customHeight="1">
      <c r="A260" s="86"/>
      <c r="B260" s="86"/>
      <c r="C260" s="86"/>
      <c r="D260" s="86"/>
      <c r="E260" s="86"/>
      <c r="F260" s="86"/>
      <c r="G260" s="86"/>
      <c r="H260" s="86"/>
      <c r="I260" s="86"/>
      <c r="J260" s="86"/>
    </row>
    <row r="261" spans="1:10" ht="16.5" customHeight="1">
      <c r="A261" s="24" t="s">
        <v>262</v>
      </c>
      <c r="B261" s="86"/>
      <c r="C261" s="86"/>
      <c r="D261" s="86"/>
      <c r="E261" s="86"/>
      <c r="F261" s="86"/>
      <c r="G261" s="86"/>
      <c r="H261" s="86"/>
      <c r="I261" s="86"/>
      <c r="J261" s="86"/>
    </row>
    <row r="262" spans="1:10" ht="18" customHeight="1">
      <c r="A262" s="70" t="s">
        <v>316</v>
      </c>
      <c r="B262" s="112" t="s">
        <v>234</v>
      </c>
      <c r="C262" s="112"/>
      <c r="D262" s="112" t="s">
        <v>235</v>
      </c>
      <c r="E262" s="112"/>
      <c r="F262" s="112" t="s">
        <v>236</v>
      </c>
      <c r="G262" s="112"/>
      <c r="H262" s="112" t="s">
        <v>237</v>
      </c>
      <c r="I262" s="86"/>
      <c r="J262" s="86"/>
    </row>
    <row r="263" spans="1:10" ht="16.5" customHeight="1">
      <c r="A263" s="70"/>
      <c r="B263" s="70"/>
      <c r="C263" s="70"/>
      <c r="D263" s="70"/>
      <c r="E263" s="70"/>
      <c r="F263" s="70"/>
      <c r="G263" s="70"/>
      <c r="H263" s="70"/>
      <c r="I263" s="86"/>
      <c r="J263" s="86"/>
    </row>
    <row r="264" spans="1:10" ht="16.5" customHeight="1">
      <c r="A264" s="70"/>
      <c r="B264" s="113" t="s">
        <v>210</v>
      </c>
      <c r="C264" s="70"/>
      <c r="D264" s="113" t="s">
        <v>210</v>
      </c>
      <c r="E264" s="70"/>
      <c r="F264" s="113" t="s">
        <v>210</v>
      </c>
      <c r="G264" s="70"/>
      <c r="H264" s="113" t="s">
        <v>210</v>
      </c>
      <c r="I264" s="86"/>
      <c r="J264" s="86"/>
    </row>
    <row r="265" spans="1:10" ht="16.5" customHeight="1">
      <c r="A265" s="70" t="s">
        <v>317</v>
      </c>
      <c r="B265" s="68">
        <v>2867225.8200000003</v>
      </c>
      <c r="C265" s="68"/>
      <c r="D265" s="68">
        <v>527081.2</v>
      </c>
      <c r="E265" s="68"/>
      <c r="F265" s="68">
        <v>4678723.6</v>
      </c>
      <c r="G265" s="68"/>
      <c r="H265" s="68">
        <v>8073030.62</v>
      </c>
      <c r="I265" s="86"/>
      <c r="J265" s="86"/>
    </row>
    <row r="266" spans="1:10" ht="16.5" customHeight="1">
      <c r="A266" s="70" t="s">
        <v>318</v>
      </c>
      <c r="B266" s="68">
        <v>146537.3</v>
      </c>
      <c r="C266" s="68"/>
      <c r="D266" s="68">
        <v>27024.1</v>
      </c>
      <c r="E266" s="68"/>
      <c r="F266" s="68">
        <v>0</v>
      </c>
      <c r="G266" s="68"/>
      <c r="H266" s="68">
        <v>173561.4</v>
      </c>
      <c r="I266" s="86"/>
      <c r="J266" s="86"/>
    </row>
    <row r="267" spans="1:10" ht="16.5" customHeight="1">
      <c r="A267" s="70" t="s">
        <v>319</v>
      </c>
      <c r="B267" s="68">
        <v>3013763.12</v>
      </c>
      <c r="C267" s="68"/>
      <c r="D267" s="68">
        <v>554105.2999999999</v>
      </c>
      <c r="E267" s="68"/>
      <c r="F267" s="68">
        <v>4678723.6</v>
      </c>
      <c r="G267" s="68"/>
      <c r="H267" s="68">
        <v>8246592.0200000005</v>
      </c>
      <c r="I267" s="86"/>
      <c r="J267" s="86"/>
    </row>
    <row r="268" spans="1:10" ht="16.5" customHeight="1">
      <c r="A268" s="70"/>
      <c r="B268" s="85"/>
      <c r="C268" s="85"/>
      <c r="D268" s="85"/>
      <c r="E268" s="85"/>
      <c r="F268" s="85"/>
      <c r="G268" s="85"/>
      <c r="H268" s="85"/>
      <c r="I268" s="86"/>
      <c r="J268" s="86"/>
    </row>
    <row r="269" spans="1:10" ht="16.5" customHeight="1">
      <c r="A269" s="70" t="s">
        <v>260</v>
      </c>
      <c r="B269" s="85"/>
      <c r="C269" s="85"/>
      <c r="D269" s="85"/>
      <c r="E269" s="85"/>
      <c r="F269" s="85"/>
      <c r="G269" s="85"/>
      <c r="H269" s="85"/>
      <c r="I269" s="86"/>
      <c r="J269" s="86"/>
    </row>
    <row r="270" spans="1:10" ht="16.5" customHeight="1">
      <c r="A270" s="70" t="s">
        <v>320</v>
      </c>
      <c r="B270" s="85">
        <v>2092143.82</v>
      </c>
      <c r="C270" s="68"/>
      <c r="D270" s="85">
        <v>337876.2</v>
      </c>
      <c r="E270" s="68"/>
      <c r="F270" s="85">
        <v>3765822.6</v>
      </c>
      <c r="G270" s="68"/>
      <c r="H270" s="68">
        <v>6195842.62</v>
      </c>
      <c r="I270" s="86"/>
      <c r="J270" s="86"/>
    </row>
    <row r="271" spans="1:10" ht="16.5" customHeight="1">
      <c r="A271" s="70" t="s">
        <v>321</v>
      </c>
      <c r="B271" s="68">
        <v>137188.3</v>
      </c>
      <c r="C271" s="68"/>
      <c r="D271" s="68">
        <v>25265.1</v>
      </c>
      <c r="E271" s="68"/>
      <c r="F271" s="68">
        <v>143291</v>
      </c>
      <c r="G271" s="68"/>
      <c r="H271" s="68">
        <v>305744.4</v>
      </c>
      <c r="I271" s="86"/>
      <c r="J271" s="86"/>
    </row>
    <row r="272" spans="1:10" ht="16.5" customHeight="1">
      <c r="A272" s="70" t="s">
        <v>322</v>
      </c>
      <c r="B272" s="68">
        <v>2229332.12</v>
      </c>
      <c r="C272" s="68"/>
      <c r="D272" s="68">
        <v>363141.3</v>
      </c>
      <c r="E272" s="68"/>
      <c r="F272" s="68">
        <v>3909113.6</v>
      </c>
      <c r="G272" s="68"/>
      <c r="H272" s="68">
        <v>6501587.0200000005</v>
      </c>
      <c r="I272" s="86"/>
      <c r="J272" s="86"/>
    </row>
    <row r="273" spans="1:10" ht="16.5" customHeight="1">
      <c r="A273" s="70"/>
      <c r="B273" s="85"/>
      <c r="C273" s="85"/>
      <c r="D273" s="85"/>
      <c r="E273" s="85"/>
      <c r="F273" s="85"/>
      <c r="G273" s="85"/>
      <c r="H273" s="85"/>
      <c r="I273" s="86"/>
      <c r="J273" s="86"/>
    </row>
    <row r="274" spans="1:10" ht="16.5" customHeight="1">
      <c r="A274" s="70"/>
      <c r="B274" s="85"/>
      <c r="C274" s="85"/>
      <c r="D274" s="85"/>
      <c r="E274" s="85"/>
      <c r="F274" s="85"/>
      <c r="G274" s="85"/>
      <c r="H274" s="85"/>
      <c r="I274" s="86"/>
      <c r="J274" s="86"/>
    </row>
    <row r="275" spans="1:10" ht="16.5" customHeight="1">
      <c r="A275" s="70" t="s">
        <v>323</v>
      </c>
      <c r="B275" s="68">
        <v>775082.0000000002</v>
      </c>
      <c r="C275" s="68"/>
      <c r="D275" s="68">
        <v>189204.99999999994</v>
      </c>
      <c r="E275" s="68"/>
      <c r="F275" s="68">
        <v>912900.9999999995</v>
      </c>
      <c r="G275" s="68"/>
      <c r="H275" s="68">
        <v>1877188</v>
      </c>
      <c r="I275" s="86"/>
      <c r="J275" s="86"/>
    </row>
    <row r="276" spans="1:10" ht="16.5" customHeight="1">
      <c r="A276" s="87" t="s">
        <v>324</v>
      </c>
      <c r="B276" s="114">
        <f>SUM(B267-B272)</f>
        <v>784431</v>
      </c>
      <c r="C276" s="114"/>
      <c r="D276" s="114">
        <f>SUM(D267-D272)</f>
        <v>190963.99999999994</v>
      </c>
      <c r="E276" s="114"/>
      <c r="F276" s="114">
        <f>SUM(F267-F272)</f>
        <v>769609.9999999995</v>
      </c>
      <c r="G276" s="114"/>
      <c r="H276" s="114">
        <f>SUM(H267-H272)</f>
        <v>1745005</v>
      </c>
      <c r="I276" s="86"/>
      <c r="J276" s="86"/>
    </row>
    <row r="277" spans="1:10" ht="16.5" customHeight="1">
      <c r="A277" s="70"/>
      <c r="B277" s="85"/>
      <c r="C277" s="85"/>
      <c r="D277" s="85"/>
      <c r="E277" s="85"/>
      <c r="F277" s="85"/>
      <c r="G277" s="85"/>
      <c r="H277" s="85"/>
      <c r="I277" s="86"/>
      <c r="J277" s="86"/>
    </row>
    <row r="278" spans="1:8" ht="14.25">
      <c r="A278" s="67"/>
      <c r="B278" s="67"/>
      <c r="C278" s="67"/>
      <c r="D278" s="67"/>
      <c r="E278" s="67"/>
      <c r="F278" s="67"/>
      <c r="G278" s="67"/>
      <c r="H278" s="67"/>
    </row>
    <row r="279" spans="1:8" ht="15">
      <c r="A279" s="87"/>
      <c r="B279" s="67"/>
      <c r="C279" s="67"/>
      <c r="D279" s="67"/>
      <c r="E279" s="67"/>
      <c r="F279" s="67"/>
      <c r="G279" s="67"/>
      <c r="H279" s="67"/>
    </row>
    <row r="280" spans="1:8" ht="15">
      <c r="A280" s="70" t="s">
        <v>337</v>
      </c>
      <c r="B280" s="112" t="s">
        <v>234</v>
      </c>
      <c r="C280" s="112"/>
      <c r="D280" s="112" t="s">
        <v>235</v>
      </c>
      <c r="E280" s="112"/>
      <c r="F280" s="112" t="s">
        <v>236</v>
      </c>
      <c r="G280" s="112"/>
      <c r="H280" s="112" t="s">
        <v>237</v>
      </c>
    </row>
    <row r="281" spans="1:8" ht="14.25">
      <c r="A281" s="67"/>
      <c r="B281" s="67"/>
      <c r="C281" s="67"/>
      <c r="D281" s="67"/>
      <c r="E281" s="67"/>
      <c r="F281" s="67"/>
      <c r="G281" s="67"/>
      <c r="H281" s="67"/>
    </row>
    <row r="282" spans="1:8" ht="14.25">
      <c r="A282" s="67"/>
      <c r="B282" s="71" t="s">
        <v>210</v>
      </c>
      <c r="C282" s="67"/>
      <c r="D282" s="71" t="s">
        <v>210</v>
      </c>
      <c r="E282" s="67"/>
      <c r="F282" s="71" t="s">
        <v>210</v>
      </c>
      <c r="G282" s="67"/>
      <c r="H282" s="71" t="s">
        <v>210</v>
      </c>
    </row>
    <row r="283" spans="1:8" ht="14.25">
      <c r="A283" s="70" t="s">
        <v>338</v>
      </c>
      <c r="B283" s="68">
        <f>B267</f>
        <v>3013763.12</v>
      </c>
      <c r="C283" s="68"/>
      <c r="D283" s="68">
        <f>D267</f>
        <v>554105.2999999999</v>
      </c>
      <c r="E283" s="68"/>
      <c r="F283" s="68">
        <f>F267</f>
        <v>4678723.6</v>
      </c>
      <c r="G283" s="68"/>
      <c r="H283" s="68">
        <f>B283+D283+F283</f>
        <v>8246592.02</v>
      </c>
    </row>
    <row r="284" spans="1:8" ht="14.25">
      <c r="A284" s="70" t="s">
        <v>339</v>
      </c>
      <c r="B284" s="68">
        <v>130377.91</v>
      </c>
      <c r="C284" s="68"/>
      <c r="D284" s="68">
        <v>8036.18</v>
      </c>
      <c r="E284" s="68"/>
      <c r="F284" s="68">
        <v>66061.55</v>
      </c>
      <c r="G284" s="68"/>
      <c r="H284" s="68">
        <f>B284+D284+F284</f>
        <v>204475.64</v>
      </c>
    </row>
    <row r="285" spans="1:8" ht="14.25">
      <c r="A285" s="70" t="s">
        <v>365</v>
      </c>
      <c r="B285" s="68">
        <v>-2015152.97</v>
      </c>
      <c r="C285" s="68"/>
      <c r="D285" s="68">
        <v>-241988.52</v>
      </c>
      <c r="E285" s="68"/>
      <c r="F285" s="68"/>
      <c r="G285" s="68"/>
      <c r="H285" s="68">
        <f>B285+D285+F285</f>
        <v>-2257141.4899999998</v>
      </c>
    </row>
    <row r="286" spans="1:8" ht="14.25">
      <c r="A286" s="70" t="s">
        <v>340</v>
      </c>
      <c r="B286" s="68">
        <f>B283+B284+B285</f>
        <v>1128988.0600000003</v>
      </c>
      <c r="C286" s="68"/>
      <c r="D286" s="68">
        <f>D283+D284+D285</f>
        <v>320152.95999999996</v>
      </c>
      <c r="E286" s="68"/>
      <c r="F286" s="68">
        <f>F283+F284</f>
        <v>4744785.149999999</v>
      </c>
      <c r="G286" s="68"/>
      <c r="H286" s="68">
        <f>H283+H284+H285</f>
        <v>6193926.17</v>
      </c>
    </row>
    <row r="287" spans="1:8" ht="14.25">
      <c r="A287" s="67"/>
      <c r="B287" s="68"/>
      <c r="C287" s="68"/>
      <c r="D287" s="68"/>
      <c r="E287" s="68"/>
      <c r="F287" s="68"/>
      <c r="G287" s="68"/>
      <c r="H287" s="68"/>
    </row>
    <row r="288" spans="1:8" ht="14.25">
      <c r="A288" s="70" t="s">
        <v>260</v>
      </c>
      <c r="B288" s="68"/>
      <c r="C288" s="68"/>
      <c r="D288" s="68"/>
      <c r="E288" s="68"/>
      <c r="F288" s="68"/>
      <c r="G288" s="68"/>
      <c r="H288" s="68"/>
    </row>
    <row r="289" spans="1:8" ht="14.25">
      <c r="A289" s="70" t="s">
        <v>341</v>
      </c>
      <c r="B289" s="68">
        <f>B272</f>
        <v>2229332.12</v>
      </c>
      <c r="C289" s="68"/>
      <c r="D289" s="68">
        <f>D272</f>
        <v>363141.3</v>
      </c>
      <c r="E289" s="68"/>
      <c r="F289" s="68">
        <f>F272</f>
        <v>3909113.6</v>
      </c>
      <c r="G289" s="68"/>
      <c r="H289" s="68">
        <f>H272</f>
        <v>6501587.0200000005</v>
      </c>
    </row>
    <row r="290" spans="1:8" ht="14.25">
      <c r="A290" s="70" t="s">
        <v>342</v>
      </c>
      <c r="B290" s="68">
        <v>310869.91</v>
      </c>
      <c r="C290" s="68"/>
      <c r="D290" s="68">
        <v>23542.18</v>
      </c>
      <c r="E290" s="68"/>
      <c r="F290" s="68">
        <v>144802.55</v>
      </c>
      <c r="G290" s="68"/>
      <c r="H290" s="68">
        <f>B290+D290+F290</f>
        <v>479214.63999999996</v>
      </c>
    </row>
    <row r="291" spans="1:8" ht="14.25">
      <c r="A291" s="70" t="s">
        <v>366</v>
      </c>
      <c r="B291" s="68">
        <v>-2015152.97</v>
      </c>
      <c r="C291" s="68"/>
      <c r="D291" s="68">
        <f>-241988.52</f>
        <v>-241988.52</v>
      </c>
      <c r="E291" s="68"/>
      <c r="F291" s="68"/>
      <c r="G291" s="68"/>
      <c r="H291" s="68">
        <f>B291+D291+F291</f>
        <v>-2257141.4899999998</v>
      </c>
    </row>
    <row r="292" spans="1:8" ht="14.25">
      <c r="A292" s="70" t="s">
        <v>343</v>
      </c>
      <c r="B292" s="85">
        <f>B289+B290+B291</f>
        <v>525049.0600000003</v>
      </c>
      <c r="C292" s="68"/>
      <c r="D292" s="85">
        <f>D289+D290+D291</f>
        <v>144694.96</v>
      </c>
      <c r="E292" s="68"/>
      <c r="F292" s="85">
        <f>F289+F290</f>
        <v>4053916.15</v>
      </c>
      <c r="G292" s="68"/>
      <c r="H292" s="68">
        <f>H289+H290+H291</f>
        <v>4723660.17</v>
      </c>
    </row>
    <row r="293" spans="1:8" ht="14.25">
      <c r="A293" s="67"/>
      <c r="B293" s="68"/>
      <c r="C293" s="68"/>
      <c r="D293" s="68"/>
      <c r="E293" s="68"/>
      <c r="F293" s="68"/>
      <c r="G293" s="68"/>
      <c r="H293" s="68"/>
    </row>
    <row r="294" spans="1:8" ht="14.25">
      <c r="A294" s="67"/>
      <c r="B294" s="68"/>
      <c r="C294" s="68"/>
      <c r="D294" s="68"/>
      <c r="E294" s="68"/>
      <c r="F294" s="68"/>
      <c r="G294" s="68"/>
      <c r="H294" s="68"/>
    </row>
    <row r="295" spans="1:8" ht="14.25">
      <c r="A295" s="70" t="s">
        <v>344</v>
      </c>
      <c r="B295" s="68">
        <f>B276</f>
        <v>784431</v>
      </c>
      <c r="C295" s="68"/>
      <c r="D295" s="68">
        <f>D276</f>
        <v>190963.99999999994</v>
      </c>
      <c r="E295" s="68"/>
      <c r="F295" s="68">
        <f>F276</f>
        <v>769609.9999999995</v>
      </c>
      <c r="G295" s="68"/>
      <c r="H295" s="68">
        <f>B295+D295+F295</f>
        <v>1745004.9999999995</v>
      </c>
    </row>
    <row r="296" spans="1:8" ht="15">
      <c r="A296" s="87" t="s">
        <v>345</v>
      </c>
      <c r="B296" s="114">
        <f>SUM(B286-B292)</f>
        <v>603939</v>
      </c>
      <c r="C296" s="114"/>
      <c r="D296" s="114">
        <f>SUM(D286-D292)</f>
        <v>175457.99999999997</v>
      </c>
      <c r="E296" s="114"/>
      <c r="F296" s="114">
        <f>SUM(F286-F292)</f>
        <v>690868.9999999995</v>
      </c>
      <c r="G296" s="114"/>
      <c r="H296" s="114">
        <f>SUM(H286-H292)</f>
        <v>1470266</v>
      </c>
    </row>
    <row r="297" spans="2:8" ht="14.25">
      <c r="B297" s="26"/>
      <c r="C297" s="26"/>
      <c r="D297" s="26"/>
      <c r="E297" s="26"/>
      <c r="F297" s="26"/>
      <c r="G297" s="26"/>
      <c r="H297" s="26"/>
    </row>
    <row r="298" spans="1:8" ht="15" thickBot="1">
      <c r="A298" s="46"/>
      <c r="B298" s="56"/>
      <c r="C298" s="56"/>
      <c r="D298" s="56"/>
      <c r="E298" s="56"/>
      <c r="F298" s="56"/>
      <c r="G298" s="56"/>
      <c r="H298" s="56"/>
    </row>
    <row r="299" ht="14.25"/>
    <row r="300" spans="1:10" ht="69" customHeight="1">
      <c r="A300" s="136" t="s">
        <v>367</v>
      </c>
      <c r="B300" s="136"/>
      <c r="C300" s="136"/>
      <c r="D300" s="136"/>
      <c r="E300" s="136"/>
      <c r="F300" s="136"/>
      <c r="G300" s="136"/>
      <c r="H300" s="136"/>
      <c r="I300" s="136"/>
      <c r="J300" s="136"/>
    </row>
    <row r="301" spans="1:10" ht="13.5" customHeight="1">
      <c r="A301" s="86"/>
      <c r="B301" s="86"/>
      <c r="C301" s="86"/>
      <c r="D301" s="86"/>
      <c r="E301" s="86"/>
      <c r="F301" s="86"/>
      <c r="G301" s="86"/>
      <c r="H301" s="86"/>
      <c r="I301" s="86"/>
      <c r="J301" s="86"/>
    </row>
    <row r="302" spans="1:10" ht="13.5" customHeight="1">
      <c r="A302" s="86"/>
      <c r="B302" s="86"/>
      <c r="C302" s="86"/>
      <c r="D302" s="86"/>
      <c r="E302" s="86"/>
      <c r="F302" s="86"/>
      <c r="G302" s="86"/>
      <c r="H302" s="86"/>
      <c r="I302" s="86"/>
      <c r="J302" s="86"/>
    </row>
    <row r="303" spans="1:8" ht="15">
      <c r="A303" s="24" t="s">
        <v>263</v>
      </c>
      <c r="F303" s="44">
        <v>44561</v>
      </c>
      <c r="G303" s="24"/>
      <c r="H303" s="44">
        <v>44196</v>
      </c>
    </row>
    <row r="304" spans="1:8" ht="15">
      <c r="A304" s="64" t="s">
        <v>278</v>
      </c>
      <c r="D304" s="88" t="s">
        <v>210</v>
      </c>
      <c r="F304" s="26">
        <v>4000</v>
      </c>
      <c r="G304" s="24"/>
      <c r="H304" s="26">
        <v>4000</v>
      </c>
    </row>
    <row r="305" spans="1:8" ht="15" customHeight="1">
      <c r="A305" s="2" t="s">
        <v>238</v>
      </c>
      <c r="D305" s="23" t="s">
        <v>210</v>
      </c>
      <c r="F305" s="26">
        <v>25000</v>
      </c>
      <c r="G305" s="26"/>
      <c r="H305" s="26">
        <v>25000</v>
      </c>
    </row>
    <row r="306" spans="1:8" ht="15.75" thickBot="1">
      <c r="A306" s="29" t="s">
        <v>239</v>
      </c>
      <c r="B306" s="30"/>
      <c r="C306" s="30"/>
      <c r="D306" s="45" t="s">
        <v>210</v>
      </c>
      <c r="E306" s="30"/>
      <c r="F306" s="31">
        <f>SUM(F304:F305)</f>
        <v>29000</v>
      </c>
      <c r="G306" s="31"/>
      <c r="H306" s="31">
        <f>SUM(H304:H305)</f>
        <v>29000</v>
      </c>
    </row>
    <row r="307" ht="14.25">
      <c r="D307" s="47"/>
    </row>
    <row r="308" ht="14.25">
      <c r="D308" s="47"/>
    </row>
    <row r="309" spans="1:10" ht="27.75" customHeight="1">
      <c r="A309" s="134" t="s">
        <v>289</v>
      </c>
      <c r="B309" s="135"/>
      <c r="C309" s="135"/>
      <c r="D309" s="135"/>
      <c r="E309" s="135"/>
      <c r="F309" s="135"/>
      <c r="G309" s="135"/>
      <c r="H309" s="135"/>
      <c r="I309" s="135"/>
      <c r="J309" s="135"/>
    </row>
    <row r="310" spans="1:10" ht="33" customHeight="1">
      <c r="A310" s="148" t="s">
        <v>384</v>
      </c>
      <c r="B310" s="150"/>
      <c r="C310" s="150"/>
      <c r="D310" s="150"/>
      <c r="E310" s="150"/>
      <c r="F310" s="150"/>
      <c r="G310" s="150"/>
      <c r="H310" s="150"/>
      <c r="I310" s="150"/>
      <c r="J310" s="150"/>
    </row>
    <row r="311" ht="15" customHeight="1"/>
    <row r="312" ht="14.25"/>
    <row r="313" spans="1:6" ht="15">
      <c r="A313" s="49"/>
      <c r="B313" s="48"/>
      <c r="C313" s="49"/>
      <c r="D313" s="63"/>
      <c r="E313" s="63"/>
      <c r="F313" s="63"/>
    </row>
    <row r="314" ht="14.25"/>
    <row r="315" spans="1:6" ht="15">
      <c r="A315" s="87" t="s">
        <v>356</v>
      </c>
      <c r="B315" s="67"/>
      <c r="C315" s="67"/>
      <c r="D315" s="120">
        <v>44561</v>
      </c>
      <c r="E315" s="67"/>
      <c r="F315" s="120">
        <v>44196</v>
      </c>
    </row>
    <row r="316" spans="1:6" ht="18" customHeight="1">
      <c r="A316" s="70" t="s">
        <v>293</v>
      </c>
      <c r="B316" s="71" t="s">
        <v>210</v>
      </c>
      <c r="C316" s="67"/>
      <c r="D316" s="68">
        <v>14136.2</v>
      </c>
      <c r="E316" s="68"/>
      <c r="F316" s="68">
        <v>48365.95</v>
      </c>
    </row>
    <row r="317" spans="1:6" ht="14.25">
      <c r="A317" s="70" t="s">
        <v>254</v>
      </c>
      <c r="B317" s="71" t="s">
        <v>210</v>
      </c>
      <c r="C317" s="67"/>
      <c r="D317" s="68">
        <v>373380.14</v>
      </c>
      <c r="E317" s="67"/>
      <c r="F317" s="68">
        <v>391445.38</v>
      </c>
    </row>
    <row r="318" spans="1:6" ht="15.75" thickBot="1">
      <c r="A318" s="121" t="s">
        <v>253</v>
      </c>
      <c r="B318" s="122" t="s">
        <v>210</v>
      </c>
      <c r="C318" s="121"/>
      <c r="D318" s="69">
        <f>SUM(D316:D317)</f>
        <v>387516.34</v>
      </c>
      <c r="E318" s="69">
        <f>SUM(E316:E317)</f>
        <v>0</v>
      </c>
      <c r="F318" s="69">
        <f>SUM(F316:F317)</f>
        <v>439811.33</v>
      </c>
    </row>
    <row r="319" ht="14.25">
      <c r="B319" s="23"/>
    </row>
    <row r="320" ht="14.25">
      <c r="B320" s="23"/>
    </row>
    <row r="321" spans="1:6" ht="19.5" customHeight="1">
      <c r="A321" s="49" t="s">
        <v>357</v>
      </c>
      <c r="B321" s="3"/>
      <c r="C321" s="3"/>
      <c r="D321" s="3"/>
      <c r="E321" s="3"/>
      <c r="F321" s="3"/>
    </row>
    <row r="322" spans="1:10" ht="58.5" customHeight="1">
      <c r="A322" s="136" t="s">
        <v>557</v>
      </c>
      <c r="B322" s="136"/>
      <c r="C322" s="136"/>
      <c r="D322" s="136"/>
      <c r="E322" s="136"/>
      <c r="F322" s="136"/>
      <c r="G322" s="136"/>
      <c r="H322" s="136"/>
      <c r="I322" s="136"/>
      <c r="J322" s="136"/>
    </row>
    <row r="323" ht="14.25">
      <c r="B323" s="23"/>
    </row>
    <row r="324" ht="14.25"/>
    <row r="325" ht="15">
      <c r="A325" s="24" t="s">
        <v>358</v>
      </c>
    </row>
    <row r="326" spans="4:6" ht="12" customHeight="1">
      <c r="D326" s="44">
        <v>44561</v>
      </c>
      <c r="E326" s="24"/>
      <c r="F326" s="44">
        <v>44196</v>
      </c>
    </row>
    <row r="327" spans="1:6" ht="14.25">
      <c r="A327" s="2" t="s">
        <v>211</v>
      </c>
      <c r="B327" s="23" t="s">
        <v>210</v>
      </c>
      <c r="D327" s="26">
        <f>P169</f>
        <v>38737.9</v>
      </c>
      <c r="E327" s="26"/>
      <c r="F327" s="26">
        <f>D169</f>
        <v>38737.9</v>
      </c>
    </row>
    <row r="328" spans="1:6" s="67" customFormat="1" ht="14.25">
      <c r="A328" s="70" t="s">
        <v>241</v>
      </c>
      <c r="B328" s="71" t="s">
        <v>210</v>
      </c>
      <c r="D328" s="68">
        <f>P170</f>
        <v>88005.62</v>
      </c>
      <c r="E328" s="68"/>
      <c r="F328" s="26">
        <f>D170</f>
        <v>88005.62</v>
      </c>
    </row>
    <row r="329" spans="1:6" s="67" customFormat="1" ht="14.25">
      <c r="A329" s="70" t="s">
        <v>327</v>
      </c>
      <c r="B329" s="71" t="s">
        <v>210</v>
      </c>
      <c r="D329" s="68">
        <f>P171</f>
        <v>47419.3</v>
      </c>
      <c r="E329" s="68"/>
      <c r="F329" s="68">
        <f>D171</f>
        <v>47419.3</v>
      </c>
    </row>
    <row r="330" spans="1:6" ht="14.25" customHeight="1">
      <c r="A330" s="49" t="s">
        <v>240</v>
      </c>
      <c r="B330" s="32"/>
      <c r="C330" s="32"/>
      <c r="D330" s="34"/>
      <c r="E330" s="34"/>
      <c r="F330" s="34"/>
    </row>
    <row r="331" spans="1:6" ht="15" customHeight="1" thickBot="1">
      <c r="A331" s="50" t="s">
        <v>173</v>
      </c>
      <c r="B331" s="51" t="s">
        <v>210</v>
      </c>
      <c r="C331" s="46"/>
      <c r="D331" s="57">
        <f>SUM(D327:D330)</f>
        <v>174162.82</v>
      </c>
      <c r="E331" s="57"/>
      <c r="F331" s="57">
        <f>SUM(F327:F330)</f>
        <v>174162.82</v>
      </c>
    </row>
    <row r="332" spans="1:6" ht="14.25">
      <c r="A332" s="3"/>
      <c r="B332" s="3"/>
      <c r="C332" s="3"/>
      <c r="D332" s="3"/>
      <c r="E332" s="3"/>
      <c r="F332" s="3"/>
    </row>
    <row r="333" ht="14.25">
      <c r="A333" s="53"/>
    </row>
    <row r="334" spans="1:10" ht="15">
      <c r="A334" s="133" t="s">
        <v>359</v>
      </c>
      <c r="B334" s="138"/>
      <c r="C334" s="138"/>
      <c r="D334" s="138"/>
      <c r="E334" s="138"/>
      <c r="F334" s="138"/>
      <c r="G334" s="138"/>
      <c r="H334" s="138"/>
      <c r="I334" s="138"/>
      <c r="J334" s="138"/>
    </row>
    <row r="335" spans="1:10" ht="30" customHeight="1">
      <c r="A335" s="139" t="s">
        <v>385</v>
      </c>
      <c r="B335" s="139"/>
      <c r="C335" s="139"/>
      <c r="D335" s="139"/>
      <c r="E335" s="139"/>
      <c r="F335" s="139"/>
      <c r="G335" s="139"/>
      <c r="H335" s="139"/>
      <c r="I335" s="139"/>
      <c r="J335" s="139"/>
    </row>
    <row r="336" ht="14.25">
      <c r="A336" s="53"/>
    </row>
    <row r="337" ht="14.25">
      <c r="A337" s="53"/>
    </row>
    <row r="338" spans="1:10" ht="15" customHeight="1">
      <c r="A338" s="138" t="s">
        <v>0</v>
      </c>
      <c r="B338" s="138"/>
      <c r="C338" s="138"/>
      <c r="D338" s="138"/>
      <c r="E338" s="138"/>
      <c r="F338" s="138"/>
      <c r="G338" s="138"/>
      <c r="H338" s="138"/>
      <c r="I338" s="138"/>
      <c r="J338" s="138"/>
    </row>
    <row r="339" ht="14.25">
      <c r="A339" s="53"/>
    </row>
    <row r="340" ht="14.25">
      <c r="A340" s="53"/>
    </row>
    <row r="341" spans="1:10" ht="15">
      <c r="A341" s="133" t="s">
        <v>360</v>
      </c>
      <c r="B341" s="133"/>
      <c r="C341" s="133"/>
      <c r="D341" s="133"/>
      <c r="E341" s="133"/>
      <c r="F341" s="133"/>
      <c r="G341" s="133"/>
      <c r="H341" s="133"/>
      <c r="I341" s="133"/>
      <c r="J341" s="133"/>
    </row>
    <row r="342" spans="1:10" ht="66" customHeight="1">
      <c r="A342" s="134" t="s">
        <v>355</v>
      </c>
      <c r="B342" s="135"/>
      <c r="C342" s="135"/>
      <c r="D342" s="135"/>
      <c r="E342" s="135"/>
      <c r="F342" s="135"/>
      <c r="G342" s="135"/>
      <c r="H342" s="135"/>
      <c r="I342" s="135"/>
      <c r="J342" s="135"/>
    </row>
    <row r="343" spans="1:6" ht="15" customHeight="1">
      <c r="A343" s="49"/>
      <c r="B343" s="48"/>
      <c r="C343" s="3"/>
      <c r="D343" s="63"/>
      <c r="E343" s="63"/>
      <c r="F343" s="63"/>
    </row>
    <row r="344" spans="1:8" ht="15">
      <c r="A344" s="24" t="s">
        <v>361</v>
      </c>
      <c r="B344" s="23"/>
      <c r="F344" s="24">
        <v>2021</v>
      </c>
      <c r="G344" s="24"/>
      <c r="H344" s="24">
        <v>2020</v>
      </c>
    </row>
    <row r="345" spans="1:8" ht="14.25">
      <c r="A345" s="64" t="s">
        <v>294</v>
      </c>
      <c r="B345" s="23"/>
      <c r="D345" s="23" t="s">
        <v>210</v>
      </c>
      <c r="F345" s="68">
        <v>3825860.45</v>
      </c>
      <c r="G345" s="26"/>
      <c r="H345" s="68">
        <v>3865457</v>
      </c>
    </row>
    <row r="346" spans="1:8" s="67" customFormat="1" ht="14.25">
      <c r="A346" s="70" t="s">
        <v>297</v>
      </c>
      <c r="B346" s="71"/>
      <c r="D346" s="88" t="s">
        <v>210</v>
      </c>
      <c r="E346" s="2"/>
      <c r="F346" s="68">
        <v>29000</v>
      </c>
      <c r="G346" s="26"/>
      <c r="H346" s="68">
        <v>58000</v>
      </c>
    </row>
    <row r="347" spans="1:8" ht="14.25">
      <c r="A347" s="64" t="s">
        <v>295</v>
      </c>
      <c r="B347" s="23"/>
      <c r="D347" s="23" t="s">
        <v>210</v>
      </c>
      <c r="F347" s="68">
        <v>529765</v>
      </c>
      <c r="G347" s="26"/>
      <c r="H347" s="68">
        <v>529570</v>
      </c>
    </row>
    <row r="348" spans="1:8" ht="14.25">
      <c r="A348" s="64" t="s">
        <v>328</v>
      </c>
      <c r="B348" s="23"/>
      <c r="D348" s="23" t="s">
        <v>210</v>
      </c>
      <c r="F348" s="68">
        <v>-1025</v>
      </c>
      <c r="G348" s="26"/>
      <c r="H348" s="68">
        <v>47095</v>
      </c>
    </row>
    <row r="349" spans="1:8" ht="15" customHeight="1" thickBot="1">
      <c r="A349" s="29" t="s">
        <v>296</v>
      </c>
      <c r="B349" s="45"/>
      <c r="C349" s="30"/>
      <c r="D349" s="105" t="s">
        <v>210</v>
      </c>
      <c r="E349" s="30"/>
      <c r="F349" s="106">
        <f>SUM(F345:F348)</f>
        <v>4383600.45</v>
      </c>
      <c r="G349" s="106">
        <f>SUM(G345:G347)</f>
        <v>0</v>
      </c>
      <c r="H349" s="106">
        <f>SUM(H345:H348)</f>
        <v>4500122</v>
      </c>
    </row>
    <row r="350" spans="1:3" ht="15" customHeight="1">
      <c r="A350" s="49"/>
      <c r="B350" s="48"/>
      <c r="C350" s="3"/>
    </row>
    <row r="351" spans="1:10" ht="39.75" customHeight="1">
      <c r="A351" s="136" t="s">
        <v>330</v>
      </c>
      <c r="B351" s="136"/>
      <c r="C351" s="136"/>
      <c r="D351" s="136"/>
      <c r="E351" s="136"/>
      <c r="F351" s="136"/>
      <c r="G351" s="136"/>
      <c r="H351" s="136"/>
      <c r="I351" s="136"/>
      <c r="J351" s="136"/>
    </row>
    <row r="352" ht="14.25"/>
    <row r="353" spans="1:10" ht="15" customHeight="1">
      <c r="A353" s="133" t="s">
        <v>362</v>
      </c>
      <c r="B353" s="138"/>
      <c r="C353" s="138"/>
      <c r="D353" s="138"/>
      <c r="E353" s="138"/>
      <c r="F353" s="138"/>
      <c r="G353" s="138"/>
      <c r="H353" s="138"/>
      <c r="I353" s="138"/>
      <c r="J353" s="138"/>
    </row>
    <row r="354" spans="1:10" ht="74.25" customHeight="1">
      <c r="A354" s="136" t="s">
        <v>386</v>
      </c>
      <c r="B354" s="136"/>
      <c r="C354" s="136"/>
      <c r="D354" s="136"/>
      <c r="E354" s="136"/>
      <c r="F354" s="136"/>
      <c r="G354" s="136"/>
      <c r="H354" s="136"/>
      <c r="I354" s="136"/>
      <c r="J354" s="136"/>
    </row>
    <row r="355" ht="14.25"/>
    <row r="356" ht="15">
      <c r="A356" s="24" t="s">
        <v>363</v>
      </c>
    </row>
    <row r="357" spans="1:8" ht="18" customHeight="1">
      <c r="A357" s="64" t="s">
        <v>1</v>
      </c>
      <c r="F357" s="24">
        <v>2021</v>
      </c>
      <c r="G357" s="24"/>
      <c r="H357" s="24">
        <v>2020</v>
      </c>
    </row>
    <row r="358" ht="14.25"/>
    <row r="359" spans="1:10" ht="14.25">
      <c r="A359" s="2" t="s">
        <v>2</v>
      </c>
      <c r="D359" s="23" t="s">
        <v>210</v>
      </c>
      <c r="F359" s="68">
        <f>1768428.11-F360</f>
        <v>1534775.06</v>
      </c>
      <c r="G359" s="26"/>
      <c r="H359" s="68">
        <v>1491267.23</v>
      </c>
      <c r="J359" s="64"/>
    </row>
    <row r="360" spans="1:10" ht="14.25">
      <c r="A360" s="64" t="s">
        <v>279</v>
      </c>
      <c r="D360" s="88" t="s">
        <v>210</v>
      </c>
      <c r="F360" s="68">
        <v>233653.05</v>
      </c>
      <c r="G360" s="26"/>
      <c r="H360" s="68">
        <v>221667.55</v>
      </c>
      <c r="J360" s="64"/>
    </row>
    <row r="361" spans="1:8" ht="14.25">
      <c r="A361" s="70" t="s">
        <v>266</v>
      </c>
      <c r="D361" s="23" t="s">
        <v>210</v>
      </c>
      <c r="F361" s="68">
        <f>72888.05+79355.35+79779.85+98947.25+8435.95+27468.6+25</f>
        <v>366900.05</v>
      </c>
      <c r="G361" s="26"/>
      <c r="H361" s="68">
        <v>417636.6</v>
      </c>
    </row>
    <row r="362" spans="1:8" ht="14.25">
      <c r="A362" s="64" t="s">
        <v>280</v>
      </c>
      <c r="D362" s="23" t="s">
        <v>210</v>
      </c>
      <c r="F362" s="68">
        <v>515617.07</v>
      </c>
      <c r="G362" s="26"/>
      <c r="H362" s="68">
        <v>495738.8</v>
      </c>
    </row>
    <row r="363" spans="1:8" ht="14.25">
      <c r="A363" s="2" t="s">
        <v>3</v>
      </c>
      <c r="D363" s="23" t="s">
        <v>210</v>
      </c>
      <c r="F363" s="68">
        <v>1703001.5</v>
      </c>
      <c r="G363" s="26"/>
      <c r="H363" s="68">
        <v>1668564.45</v>
      </c>
    </row>
    <row r="364" spans="1:8" ht="14.25">
      <c r="A364" s="2" t="s">
        <v>4</v>
      </c>
      <c r="D364" s="23" t="s">
        <v>210</v>
      </c>
      <c r="F364" s="26">
        <v>1147879.66</v>
      </c>
      <c r="G364" s="26"/>
      <c r="H364" s="26">
        <v>1222379.6</v>
      </c>
    </row>
    <row r="365" spans="1:8" ht="14.25">
      <c r="A365" s="2" t="s">
        <v>5</v>
      </c>
      <c r="D365" s="23" t="s">
        <v>210</v>
      </c>
      <c r="F365" s="26">
        <v>890122.65</v>
      </c>
      <c r="G365" s="26"/>
      <c r="H365" s="26">
        <v>867398.75</v>
      </c>
    </row>
    <row r="366" spans="1:8" ht="14.25">
      <c r="A366" s="70" t="s">
        <v>267</v>
      </c>
      <c r="D366" s="23" t="s">
        <v>210</v>
      </c>
      <c r="F366" s="26">
        <v>48536.85</v>
      </c>
      <c r="G366" s="26"/>
      <c r="H366" s="26">
        <v>47955.95</v>
      </c>
    </row>
    <row r="367" spans="1:8" ht="14.25">
      <c r="A367" s="2" t="s">
        <v>6</v>
      </c>
      <c r="D367" s="23" t="s">
        <v>210</v>
      </c>
      <c r="F367" s="26">
        <f>673532.2-F366</f>
        <v>624995.35</v>
      </c>
      <c r="G367" s="26"/>
      <c r="H367" s="26">
        <v>596094.75</v>
      </c>
    </row>
    <row r="368" spans="1:8" ht="15.75" thickBot="1">
      <c r="A368" s="29" t="s">
        <v>7</v>
      </c>
      <c r="B368" s="29"/>
      <c r="C368" s="29"/>
      <c r="D368" s="45" t="s">
        <v>210</v>
      </c>
      <c r="E368" s="29"/>
      <c r="F368" s="31">
        <f>SUM(F359:F367)</f>
        <v>7065481.24</v>
      </c>
      <c r="G368" s="31"/>
      <c r="H368" s="31">
        <f>SUM(H359:H367)</f>
        <v>7028703.680000001</v>
      </c>
    </row>
    <row r="369" spans="4:8" ht="8.25" customHeight="1">
      <c r="D369" s="23"/>
      <c r="F369" s="26"/>
      <c r="G369" s="26"/>
      <c r="H369" s="26"/>
    </row>
    <row r="370" spans="1:10" s="67" customFormat="1" ht="58.5" customHeight="1">
      <c r="A370" s="136" t="s">
        <v>556</v>
      </c>
      <c r="B370" s="136"/>
      <c r="C370" s="136"/>
      <c r="D370" s="136"/>
      <c r="E370" s="136"/>
      <c r="F370" s="136"/>
      <c r="G370" s="136"/>
      <c r="H370" s="136"/>
      <c r="I370" s="136"/>
      <c r="J370" s="136"/>
    </row>
    <row r="371" spans="1:8" ht="14.25">
      <c r="A371" s="64"/>
      <c r="D371" s="23"/>
      <c r="F371" s="26"/>
      <c r="G371" s="26"/>
      <c r="H371" s="26"/>
    </row>
    <row r="372" spans="1:8" ht="14.25">
      <c r="A372" s="64"/>
      <c r="D372" s="23"/>
      <c r="F372" s="26"/>
      <c r="G372" s="26"/>
      <c r="H372" s="26"/>
    </row>
    <row r="373" spans="1:8" ht="15">
      <c r="A373" s="24" t="s">
        <v>378</v>
      </c>
      <c r="D373" s="23"/>
      <c r="F373" s="26"/>
      <c r="G373" s="26"/>
      <c r="H373" s="26"/>
    </row>
    <row r="374" spans="1:10" ht="17.25" customHeight="1">
      <c r="A374" s="136" t="s">
        <v>379</v>
      </c>
      <c r="B374" s="136"/>
      <c r="C374" s="136"/>
      <c r="D374" s="136"/>
      <c r="E374" s="136"/>
      <c r="F374" s="136"/>
      <c r="G374" s="136"/>
      <c r="H374" s="136"/>
      <c r="I374" s="136"/>
      <c r="J374" s="136"/>
    </row>
    <row r="375" spans="1:8" ht="14.25" customHeight="1">
      <c r="A375" s="64"/>
      <c r="D375" s="23"/>
      <c r="F375" s="26"/>
      <c r="G375" s="26"/>
      <c r="H375" s="26"/>
    </row>
    <row r="376" spans="4:8" ht="14.25" customHeight="1">
      <c r="D376" s="23"/>
      <c r="F376" s="26"/>
      <c r="G376" s="26"/>
      <c r="H376" s="26"/>
    </row>
    <row r="377" spans="1:8" ht="15.75" customHeight="1">
      <c r="A377" s="24" t="s">
        <v>369</v>
      </c>
      <c r="D377" s="23"/>
      <c r="F377" s="26"/>
      <c r="G377" s="26"/>
      <c r="H377" s="26"/>
    </row>
    <row r="378" spans="1:10" s="67" customFormat="1" ht="82.5" customHeight="1">
      <c r="A378" s="136" t="s">
        <v>387</v>
      </c>
      <c r="B378" s="136"/>
      <c r="C378" s="136"/>
      <c r="D378" s="136"/>
      <c r="E378" s="136"/>
      <c r="F378" s="136"/>
      <c r="G378" s="136"/>
      <c r="H378" s="136"/>
      <c r="I378" s="136"/>
      <c r="J378" s="136"/>
    </row>
    <row r="379" spans="4:8" ht="14.25">
      <c r="D379" s="23"/>
      <c r="F379" s="26"/>
      <c r="G379" s="26"/>
      <c r="H379" s="26"/>
    </row>
    <row r="380" spans="4:8" ht="14.25">
      <c r="D380" s="23"/>
      <c r="F380" s="26"/>
      <c r="G380" s="26"/>
      <c r="H380" s="26"/>
    </row>
    <row r="381" spans="1:8" ht="15">
      <c r="A381" s="24" t="s">
        <v>370</v>
      </c>
      <c r="D381" s="23"/>
      <c r="F381" s="26"/>
      <c r="G381" s="26"/>
      <c r="H381" s="26"/>
    </row>
    <row r="382" spans="1:10" s="67" customFormat="1" ht="19.5" customHeight="1">
      <c r="A382" s="134" t="s">
        <v>388</v>
      </c>
      <c r="B382" s="135"/>
      <c r="C382" s="135"/>
      <c r="D382" s="135"/>
      <c r="E382" s="135"/>
      <c r="F382" s="135"/>
      <c r="G382" s="135"/>
      <c r="H382" s="135"/>
      <c r="I382" s="135"/>
      <c r="J382" s="135"/>
    </row>
    <row r="383" spans="4:8" ht="14.25">
      <c r="D383" s="23"/>
      <c r="F383" s="26"/>
      <c r="G383" s="26"/>
      <c r="H383" s="26"/>
    </row>
    <row r="384" ht="14.25">
      <c r="D384" s="23"/>
    </row>
    <row r="385" spans="1:8" ht="15">
      <c r="A385" s="24" t="s">
        <v>371</v>
      </c>
      <c r="D385" s="23"/>
      <c r="F385" s="24">
        <v>2021</v>
      </c>
      <c r="G385" s="24"/>
      <c r="H385" s="24">
        <v>2020</v>
      </c>
    </row>
    <row r="386" spans="1:8" ht="14.25">
      <c r="A386" s="54" t="s">
        <v>380</v>
      </c>
      <c r="D386" s="23" t="s">
        <v>210</v>
      </c>
      <c r="F386" s="26">
        <v>79704</v>
      </c>
      <c r="G386" s="26"/>
      <c r="H386" s="26">
        <v>67519</v>
      </c>
    </row>
    <row r="387" spans="1:8" ht="14.25">
      <c r="A387" s="2" t="s">
        <v>35</v>
      </c>
      <c r="D387" s="23" t="s">
        <v>210</v>
      </c>
      <c r="F387" s="26">
        <v>4000</v>
      </c>
      <c r="G387" s="26"/>
      <c r="H387" s="26">
        <v>4000</v>
      </c>
    </row>
    <row r="388" spans="1:8" ht="14.25">
      <c r="A388" s="64" t="s">
        <v>248</v>
      </c>
      <c r="D388" s="23" t="s">
        <v>210</v>
      </c>
      <c r="F388" s="26">
        <v>0</v>
      </c>
      <c r="G388" s="26"/>
      <c r="H388" s="26">
        <v>2154</v>
      </c>
    </row>
    <row r="389" spans="1:8" s="54" customFormat="1" ht="14.25">
      <c r="A389" s="54" t="s">
        <v>281</v>
      </c>
      <c r="D389" s="79" t="s">
        <v>210</v>
      </c>
      <c r="F389" s="80">
        <v>0</v>
      </c>
      <c r="G389" s="80"/>
      <c r="H389" s="80">
        <v>1000</v>
      </c>
    </row>
    <row r="390" spans="1:8" s="54" customFormat="1" ht="14.25">
      <c r="A390" s="54" t="s">
        <v>282</v>
      </c>
      <c r="D390" s="79" t="s">
        <v>210</v>
      </c>
      <c r="F390" s="80">
        <v>3177.15</v>
      </c>
      <c r="G390" s="80"/>
      <c r="H390" s="80">
        <v>2143.25</v>
      </c>
    </row>
    <row r="391" spans="1:8" s="54" customFormat="1" ht="14.25">
      <c r="A391" s="54" t="s">
        <v>283</v>
      </c>
      <c r="D391" s="79" t="s">
        <v>210</v>
      </c>
      <c r="F391" s="80">
        <v>963.95</v>
      </c>
      <c r="G391" s="80"/>
      <c r="H391" s="80">
        <v>1497</v>
      </c>
    </row>
    <row r="392" spans="1:8" s="54" customFormat="1" ht="14.25">
      <c r="A392" s="54" t="s">
        <v>354</v>
      </c>
      <c r="D392" s="79" t="s">
        <v>210</v>
      </c>
      <c r="F392" s="80">
        <v>1500</v>
      </c>
      <c r="G392" s="80"/>
      <c r="H392" s="80">
        <v>0</v>
      </c>
    </row>
    <row r="393" spans="1:8" s="54" customFormat="1" ht="14.25">
      <c r="A393" s="54" t="s">
        <v>243</v>
      </c>
      <c r="D393" s="79" t="s">
        <v>210</v>
      </c>
      <c r="F393" s="80">
        <v>0</v>
      </c>
      <c r="G393" s="80"/>
      <c r="H393" s="80">
        <v>1000</v>
      </c>
    </row>
    <row r="394" spans="1:8" s="54" customFormat="1" ht="14.25">
      <c r="A394" s="54" t="s">
        <v>298</v>
      </c>
      <c r="D394" s="79" t="s">
        <v>210</v>
      </c>
      <c r="F394" s="80">
        <v>1000</v>
      </c>
      <c r="G394" s="80"/>
      <c r="H394" s="80">
        <v>1000</v>
      </c>
    </row>
    <row r="395" spans="1:8" ht="14.25">
      <c r="A395" s="2" t="s">
        <v>36</v>
      </c>
      <c r="D395" s="23" t="s">
        <v>210</v>
      </c>
      <c r="F395" s="26">
        <f>5950+1050</f>
        <v>7000</v>
      </c>
      <c r="G395" s="26"/>
      <c r="H395" s="26">
        <v>6383.05</v>
      </c>
    </row>
    <row r="396" spans="1:8" ht="15.75" thickBot="1">
      <c r="A396" s="29" t="s">
        <v>8</v>
      </c>
      <c r="B396" s="29"/>
      <c r="C396" s="29"/>
      <c r="D396" s="45" t="s">
        <v>210</v>
      </c>
      <c r="E396" s="29"/>
      <c r="F396" s="31">
        <f>SUM(F386:F395)</f>
        <v>97345.09999999999</v>
      </c>
      <c r="G396" s="31"/>
      <c r="H396" s="31">
        <f>SUM(H386:H395)</f>
        <v>86696.3</v>
      </c>
    </row>
    <row r="397" ht="14.25">
      <c r="D397" s="23"/>
    </row>
    <row r="398" ht="14.25">
      <c r="D398" s="23"/>
    </row>
    <row r="399" ht="14.25">
      <c r="D399" s="23"/>
    </row>
    <row r="400" spans="1:8" ht="15">
      <c r="A400" s="24" t="s">
        <v>372</v>
      </c>
      <c r="D400" s="23"/>
      <c r="F400" s="24">
        <v>2021</v>
      </c>
      <c r="G400" s="24"/>
      <c r="H400" s="24">
        <v>2020</v>
      </c>
    </row>
    <row r="401" spans="1:8" ht="18" customHeight="1">
      <c r="A401" s="64" t="s">
        <v>242</v>
      </c>
      <c r="D401" s="23"/>
      <c r="F401" s="26"/>
      <c r="G401" s="26"/>
      <c r="H401" s="26"/>
    </row>
    <row r="402" spans="1:8" ht="14.25">
      <c r="A402" s="2" t="s">
        <v>40</v>
      </c>
      <c r="D402" s="23" t="s">
        <v>210</v>
      </c>
      <c r="F402" s="68">
        <v>310869.91</v>
      </c>
      <c r="G402" s="26"/>
      <c r="H402" s="68">
        <v>137188.3</v>
      </c>
    </row>
    <row r="403" spans="1:8" ht="14.25">
      <c r="A403" s="2" t="s">
        <v>9</v>
      </c>
      <c r="D403" s="23" t="s">
        <v>210</v>
      </c>
      <c r="F403" s="68">
        <v>23542.18</v>
      </c>
      <c r="G403" s="26"/>
      <c r="H403" s="68">
        <v>25265.1</v>
      </c>
    </row>
    <row r="404" spans="1:8" ht="15.75" thickBot="1">
      <c r="A404" s="29" t="s">
        <v>10</v>
      </c>
      <c r="B404" s="29"/>
      <c r="C404" s="29"/>
      <c r="D404" s="45" t="s">
        <v>210</v>
      </c>
      <c r="E404" s="29"/>
      <c r="F404" s="31">
        <f>SUM(F402:F403)</f>
        <v>334412.08999999997</v>
      </c>
      <c r="G404" s="31"/>
      <c r="H404" s="31">
        <f>SUM(H402:H403)</f>
        <v>162453.4</v>
      </c>
    </row>
    <row r="405" ht="14.25">
      <c r="D405" s="23"/>
    </row>
    <row r="406" ht="14.25">
      <c r="D406" s="23"/>
    </row>
    <row r="407" spans="1:4" ht="12.75" customHeight="1">
      <c r="A407" s="24" t="s">
        <v>373</v>
      </c>
      <c r="D407" s="23"/>
    </row>
    <row r="408" spans="1:10" ht="30" customHeight="1">
      <c r="A408" s="147" t="s">
        <v>312</v>
      </c>
      <c r="B408" s="147"/>
      <c r="C408" s="147"/>
      <c r="D408" s="147"/>
      <c r="E408" s="147"/>
      <c r="F408" s="147"/>
      <c r="G408" s="147"/>
      <c r="H408" s="147"/>
      <c r="I408" s="147"/>
      <c r="J408" s="147"/>
    </row>
    <row r="409" spans="1:10" ht="14.25" customHeight="1">
      <c r="A409" s="86"/>
      <c r="B409" s="86"/>
      <c r="C409" s="86"/>
      <c r="D409" s="86"/>
      <c r="E409" s="86"/>
      <c r="F409" s="86"/>
      <c r="G409" s="86"/>
      <c r="H409" s="86"/>
      <c r="I409" s="86"/>
      <c r="J409" s="86"/>
    </row>
    <row r="410" spans="1:10" ht="12" customHeight="1">
      <c r="A410" s="86"/>
      <c r="B410" s="86"/>
      <c r="C410" s="86"/>
      <c r="D410" s="86"/>
      <c r="E410" s="86"/>
      <c r="F410" s="86"/>
      <c r="G410" s="86"/>
      <c r="H410" s="86"/>
      <c r="I410" s="86"/>
      <c r="J410" s="86"/>
    </row>
    <row r="411" spans="1:10" ht="21" customHeight="1">
      <c r="A411" s="24" t="s">
        <v>374</v>
      </c>
      <c r="D411" s="23"/>
      <c r="I411" s="86"/>
      <c r="J411" s="86"/>
    </row>
    <row r="412" spans="1:8" ht="15">
      <c r="A412" s="24"/>
      <c r="D412" s="23"/>
      <c r="F412" s="24">
        <v>2021</v>
      </c>
      <c r="G412" s="24"/>
      <c r="H412" s="24">
        <v>2020</v>
      </c>
    </row>
    <row r="413" spans="1:8" ht="12" customHeight="1">
      <c r="A413" s="2" t="s">
        <v>11</v>
      </c>
      <c r="D413" s="23"/>
      <c r="F413" s="26"/>
      <c r="G413" s="26"/>
      <c r="H413" s="26"/>
    </row>
    <row r="414" spans="1:8" ht="14.25">
      <c r="A414" s="2" t="s">
        <v>12</v>
      </c>
      <c r="D414" s="23" t="s">
        <v>210</v>
      </c>
      <c r="F414" s="26">
        <v>23.87</v>
      </c>
      <c r="G414" s="26"/>
      <c r="H414" s="26">
        <v>20.8</v>
      </c>
    </row>
    <row r="415" spans="1:8" ht="14.25">
      <c r="A415" s="2" t="s">
        <v>13</v>
      </c>
      <c r="D415" s="23" t="s">
        <v>210</v>
      </c>
      <c r="F415" s="26">
        <v>-3423.38</v>
      </c>
      <c r="G415" s="26"/>
      <c r="H415" s="26">
        <v>-3202.64</v>
      </c>
    </row>
    <row r="416" spans="1:8" ht="15.75" thickBot="1">
      <c r="A416" s="29" t="s">
        <v>135</v>
      </c>
      <c r="B416" s="29"/>
      <c r="C416" s="29"/>
      <c r="D416" s="45" t="s">
        <v>210</v>
      </c>
      <c r="E416" s="29"/>
      <c r="F416" s="31">
        <f>SUM(F414:F415)</f>
        <v>-3399.51</v>
      </c>
      <c r="G416" s="31"/>
      <c r="H416" s="31">
        <f>SUM(H414:H415)</f>
        <v>-3181.8399999999997</v>
      </c>
    </row>
    <row r="417" spans="1:4" ht="15">
      <c r="A417" s="24"/>
      <c r="D417" s="23"/>
    </row>
    <row r="418" spans="1:8" ht="12" customHeight="1">
      <c r="A418" s="24"/>
      <c r="D418" s="23"/>
      <c r="F418" s="24"/>
      <c r="G418" s="24"/>
      <c r="H418" s="24"/>
    </row>
    <row r="419" spans="4:8" ht="14.25">
      <c r="D419" s="23"/>
      <c r="F419" s="26"/>
      <c r="G419" s="26"/>
      <c r="H419" s="26"/>
    </row>
    <row r="420" spans="4:8" ht="14.25">
      <c r="D420" s="23"/>
      <c r="F420" s="26"/>
      <c r="G420" s="26"/>
      <c r="H420" s="26"/>
    </row>
    <row r="421" spans="4:8" ht="14.25">
      <c r="D421" s="23"/>
      <c r="F421" s="26"/>
      <c r="G421" s="26"/>
      <c r="H421" s="26"/>
    </row>
    <row r="422" spans="1:8" ht="15">
      <c r="A422" s="49"/>
      <c r="B422" s="49"/>
      <c r="C422" s="49"/>
      <c r="D422" s="48"/>
      <c r="E422" s="49"/>
      <c r="F422" s="63"/>
      <c r="G422" s="63"/>
      <c r="H422" s="63"/>
    </row>
    <row r="423" ht="14.25">
      <c r="D423" s="23"/>
    </row>
    <row r="424" spans="1:4" ht="15">
      <c r="A424" s="24" t="s">
        <v>375</v>
      </c>
      <c r="D424" s="23"/>
    </row>
    <row r="425" spans="1:8" ht="15">
      <c r="A425" s="24"/>
      <c r="D425" s="23"/>
      <c r="F425" s="24">
        <v>2021</v>
      </c>
      <c r="G425" s="24"/>
      <c r="H425" s="24">
        <v>2020</v>
      </c>
    </row>
    <row r="426" spans="1:4" ht="15">
      <c r="A426" s="24"/>
      <c r="D426" s="23"/>
    </row>
    <row r="427" spans="1:8" ht="14.25">
      <c r="A427" s="64" t="s">
        <v>308</v>
      </c>
      <c r="D427" s="23" t="s">
        <v>210</v>
      </c>
      <c r="F427" s="26">
        <v>-314903.83</v>
      </c>
      <c r="H427" s="26">
        <v>-295507.75</v>
      </c>
    </row>
    <row r="428" spans="1:8" ht="14.25">
      <c r="A428" s="64" t="s">
        <v>309</v>
      </c>
      <c r="D428" s="23" t="s">
        <v>210</v>
      </c>
      <c r="F428" s="26">
        <v>188200</v>
      </c>
      <c r="H428" s="26">
        <v>188200</v>
      </c>
    </row>
    <row r="429" spans="1:8" ht="15.75" thickBot="1">
      <c r="A429" s="24" t="s">
        <v>310</v>
      </c>
      <c r="D429" s="45" t="s">
        <v>210</v>
      </c>
      <c r="E429" s="29"/>
      <c r="F429" s="31">
        <f>SUM(F427:F428)</f>
        <v>-126703.83000000002</v>
      </c>
      <c r="G429" s="31"/>
      <c r="H429" s="31">
        <f>SUM(H427:H428)</f>
        <v>-107307.75</v>
      </c>
    </row>
    <row r="430" spans="1:4" ht="15">
      <c r="A430" s="24"/>
      <c r="D430" s="48"/>
    </row>
    <row r="431" spans="1:10" ht="30" customHeight="1">
      <c r="A431" s="134" t="s">
        <v>555</v>
      </c>
      <c r="B431" s="134"/>
      <c r="C431" s="134"/>
      <c r="D431" s="134"/>
      <c r="E431" s="134"/>
      <c r="F431" s="134"/>
      <c r="G431" s="134"/>
      <c r="H431" s="134"/>
      <c r="I431" s="134"/>
      <c r="J431" s="134"/>
    </row>
    <row r="432" spans="1:4" ht="14.25">
      <c r="A432" s="53"/>
      <c r="D432" s="23"/>
    </row>
    <row r="433" spans="1:4" ht="15">
      <c r="A433" s="24" t="s">
        <v>376</v>
      </c>
      <c r="D433" s="23"/>
    </row>
    <row r="434" spans="1:10" ht="18" customHeight="1">
      <c r="A434" s="136" t="s">
        <v>346</v>
      </c>
      <c r="B434" s="136"/>
      <c r="C434" s="136"/>
      <c r="D434" s="136"/>
      <c r="E434" s="136"/>
      <c r="F434" s="136"/>
      <c r="G434" s="136"/>
      <c r="H434" s="136"/>
      <c r="I434" s="136"/>
      <c r="J434" s="136"/>
    </row>
    <row r="435" spans="1:4" ht="14.25">
      <c r="A435" s="53"/>
      <c r="D435" s="23"/>
    </row>
    <row r="436" spans="1:4" ht="15">
      <c r="A436" s="24" t="s">
        <v>14</v>
      </c>
      <c r="D436" s="23"/>
    </row>
    <row r="437" spans="1:10" ht="30" customHeight="1">
      <c r="A437" s="135" t="s">
        <v>15</v>
      </c>
      <c r="B437" s="135"/>
      <c r="C437" s="135"/>
      <c r="D437" s="135"/>
      <c r="E437" s="135"/>
      <c r="F437" s="135"/>
      <c r="G437" s="135"/>
      <c r="H437" s="135"/>
      <c r="I437" s="135"/>
      <c r="J437" s="135"/>
    </row>
    <row r="438" spans="1:4" ht="14.25">
      <c r="A438" s="53"/>
      <c r="D438" s="23"/>
    </row>
    <row r="439" spans="1:4" ht="15">
      <c r="A439" s="24" t="s">
        <v>347</v>
      </c>
      <c r="D439" s="23"/>
    </row>
    <row r="440" spans="1:4" ht="14.25">
      <c r="A440" s="53"/>
      <c r="D440" s="23"/>
    </row>
    <row r="441" spans="1:4" ht="15">
      <c r="A441" s="24" t="s">
        <v>377</v>
      </c>
      <c r="D441" s="23"/>
    </row>
    <row r="442" spans="1:10" ht="18" customHeight="1">
      <c r="A442" s="132" t="s">
        <v>16</v>
      </c>
      <c r="B442" s="132"/>
      <c r="C442" s="132"/>
      <c r="D442" s="132"/>
      <c r="E442" s="132"/>
      <c r="F442" s="132"/>
      <c r="G442" s="132"/>
      <c r="H442" s="132"/>
      <c r="I442" s="132"/>
      <c r="J442" s="132"/>
    </row>
    <row r="443" spans="1:10" ht="14.25" customHeight="1">
      <c r="A443" s="60"/>
      <c r="B443" s="60"/>
      <c r="C443" s="60"/>
      <c r="D443" s="60"/>
      <c r="E443" s="60"/>
      <c r="F443" s="60"/>
      <c r="G443" s="60"/>
      <c r="H443" s="60"/>
      <c r="I443" s="60"/>
      <c r="J443" s="60"/>
    </row>
    <row r="444" spans="1:10" ht="14.25" customHeight="1">
      <c r="A444" s="60"/>
      <c r="B444" s="60"/>
      <c r="C444" s="60"/>
      <c r="D444" s="60"/>
      <c r="E444" s="60"/>
      <c r="F444" s="60"/>
      <c r="G444" s="60"/>
      <c r="H444" s="60"/>
      <c r="I444" s="60"/>
      <c r="J444" s="60"/>
    </row>
    <row r="445" spans="1:10" ht="14.25" customHeight="1">
      <c r="A445" s="94" t="s">
        <v>277</v>
      </c>
      <c r="B445" s="60"/>
      <c r="C445" s="60"/>
      <c r="D445" s="60"/>
      <c r="E445" s="60"/>
      <c r="F445" s="60"/>
      <c r="G445" s="60"/>
      <c r="H445" s="60"/>
      <c r="I445" s="60"/>
      <c r="J445" s="60"/>
    </row>
    <row r="446" spans="1:10" ht="14.25" customHeight="1">
      <c r="A446" s="94"/>
      <c r="B446" s="60"/>
      <c r="C446" s="60"/>
      <c r="D446" s="60"/>
      <c r="E446" s="60"/>
      <c r="F446" s="60"/>
      <c r="G446" s="60"/>
      <c r="H446" s="60"/>
      <c r="I446" s="60"/>
      <c r="J446" s="60"/>
    </row>
    <row r="447" spans="1:10" ht="14.25" customHeight="1">
      <c r="A447" s="94" t="s">
        <v>329</v>
      </c>
      <c r="B447" s="60"/>
      <c r="C447" s="60"/>
      <c r="D447" s="60"/>
      <c r="E447" s="60"/>
      <c r="F447" s="60"/>
      <c r="G447" s="60"/>
      <c r="H447" s="60"/>
      <c r="I447" s="60"/>
      <c r="J447" s="60"/>
    </row>
    <row r="448" spans="1:10" ht="129" customHeight="1">
      <c r="A448" s="148" t="s">
        <v>389</v>
      </c>
      <c r="B448" s="149"/>
      <c r="C448" s="149"/>
      <c r="D448" s="149"/>
      <c r="E448" s="149"/>
      <c r="F448" s="149"/>
      <c r="G448" s="149"/>
      <c r="H448" s="149"/>
      <c r="I448" s="149"/>
      <c r="J448" s="149"/>
    </row>
    <row r="449" spans="1:10" ht="30" customHeight="1">
      <c r="A449" s="95"/>
      <c r="B449" s="115"/>
      <c r="C449" s="115"/>
      <c r="D449" s="115"/>
      <c r="E449" s="115"/>
      <c r="F449" s="115"/>
      <c r="G449" s="115"/>
      <c r="H449" s="115"/>
      <c r="I449" s="115"/>
      <c r="J449" s="115"/>
    </row>
    <row r="450" spans="1:10" ht="14.25" customHeight="1">
      <c r="A450" s="94" t="s">
        <v>284</v>
      </c>
      <c r="B450" s="60"/>
      <c r="C450" s="60"/>
      <c r="D450" s="60"/>
      <c r="E450" s="60"/>
      <c r="F450" s="60"/>
      <c r="G450" s="60"/>
      <c r="H450" s="60"/>
      <c r="I450" s="60"/>
      <c r="J450" s="60"/>
    </row>
    <row r="451" spans="1:10" ht="31.5" customHeight="1">
      <c r="A451" s="136" t="s">
        <v>307</v>
      </c>
      <c r="B451" s="136"/>
      <c r="C451" s="136"/>
      <c r="D451" s="136"/>
      <c r="E451" s="136"/>
      <c r="F451" s="136"/>
      <c r="G451" s="136"/>
      <c r="H451" s="136"/>
      <c r="I451" s="136"/>
      <c r="J451" s="136"/>
    </row>
    <row r="452" spans="1:10" ht="23.25" customHeight="1">
      <c r="A452" s="145"/>
      <c r="B452" s="146"/>
      <c r="C452" s="146"/>
      <c r="D452" s="146"/>
      <c r="E452" s="146"/>
      <c r="F452" s="146"/>
      <c r="G452" s="146"/>
      <c r="H452" s="146"/>
      <c r="I452" s="146"/>
      <c r="J452" s="146"/>
    </row>
    <row r="453" spans="1:10" ht="21.75" customHeight="1">
      <c r="A453" s="87" t="s">
        <v>285</v>
      </c>
      <c r="B453" s="67"/>
      <c r="C453" s="67"/>
      <c r="D453" s="71"/>
      <c r="E453" s="67"/>
      <c r="F453" s="67"/>
      <c r="G453" s="67"/>
      <c r="H453" s="67"/>
      <c r="I453" s="67"/>
      <c r="J453" s="67"/>
    </row>
    <row r="454" spans="1:10" ht="45" customHeight="1">
      <c r="A454" s="134" t="s">
        <v>364</v>
      </c>
      <c r="B454" s="135"/>
      <c r="C454" s="135"/>
      <c r="D454" s="135"/>
      <c r="E454" s="135"/>
      <c r="F454" s="135"/>
      <c r="G454" s="135"/>
      <c r="H454" s="135"/>
      <c r="I454" s="135"/>
      <c r="J454" s="135"/>
    </row>
    <row r="455" spans="1:10" ht="24" customHeight="1">
      <c r="A455" s="60"/>
      <c r="B455" s="60"/>
      <c r="C455" s="60"/>
      <c r="D455" s="60"/>
      <c r="E455" s="60"/>
      <c r="F455" s="60"/>
      <c r="G455" s="60"/>
      <c r="H455" s="60"/>
      <c r="I455" s="60"/>
      <c r="J455" s="60"/>
    </row>
    <row r="456" spans="1:4" ht="21.75" customHeight="1">
      <c r="A456" s="24" t="s">
        <v>286</v>
      </c>
      <c r="D456" s="23"/>
    </row>
    <row r="457" spans="1:6" ht="21.75" customHeight="1">
      <c r="A457" s="24"/>
      <c r="B457" s="96"/>
      <c r="C457" s="24"/>
      <c r="D457" s="96">
        <v>44561</v>
      </c>
      <c r="F457" s="96">
        <v>44196</v>
      </c>
    </row>
    <row r="458" spans="1:10" ht="24" customHeight="1">
      <c r="A458" s="95" t="s">
        <v>287</v>
      </c>
      <c r="B458" s="23" t="s">
        <v>210</v>
      </c>
      <c r="C458" s="60"/>
      <c r="D458" s="26">
        <v>3918.25</v>
      </c>
      <c r="E458" s="60"/>
      <c r="F458" s="26">
        <v>10635.25</v>
      </c>
      <c r="G458" s="60"/>
      <c r="H458" s="60"/>
      <c r="I458" s="60"/>
      <c r="J458" s="60"/>
    </row>
    <row r="459" spans="1:10" ht="13.5" customHeight="1">
      <c r="A459" s="95" t="s">
        <v>288</v>
      </c>
      <c r="B459" s="23" t="s">
        <v>210</v>
      </c>
      <c r="C459" s="60"/>
      <c r="D459" s="26">
        <v>45702</v>
      </c>
      <c r="E459" s="60"/>
      <c r="F459" s="26">
        <v>65198.4</v>
      </c>
      <c r="G459" s="60"/>
      <c r="H459" s="60"/>
      <c r="I459" s="60"/>
      <c r="J459" s="60"/>
    </row>
    <row r="460" spans="1:10" ht="13.5" customHeight="1">
      <c r="A460" s="97" t="s">
        <v>291</v>
      </c>
      <c r="B460" s="23" t="s">
        <v>210</v>
      </c>
      <c r="C460" s="60"/>
      <c r="D460" s="26">
        <v>929968.8</v>
      </c>
      <c r="E460" s="60"/>
      <c r="F460" s="26">
        <v>1070185.2</v>
      </c>
      <c r="G460" s="60"/>
      <c r="H460" s="60"/>
      <c r="I460" s="60"/>
      <c r="J460" s="60"/>
    </row>
    <row r="461" spans="1:10" ht="13.5" customHeight="1">
      <c r="A461" s="97"/>
      <c r="B461" s="98"/>
      <c r="C461" s="60"/>
      <c r="D461" s="98"/>
      <c r="E461" s="60"/>
      <c r="F461" s="60"/>
      <c r="G461" s="60"/>
      <c r="H461" s="60"/>
      <c r="I461" s="60"/>
      <c r="J461" s="60"/>
    </row>
    <row r="462" spans="1:10" ht="13.5" customHeight="1">
      <c r="A462" s="97"/>
      <c r="B462" s="98"/>
      <c r="C462" s="60"/>
      <c r="D462" s="98"/>
      <c r="E462" s="60"/>
      <c r="F462" s="60"/>
      <c r="G462" s="60"/>
      <c r="H462" s="60"/>
      <c r="I462" s="60"/>
      <c r="J462" s="60"/>
    </row>
    <row r="463" spans="1:10" ht="13.5" customHeight="1">
      <c r="A463" s="97"/>
      <c r="B463" s="98"/>
      <c r="C463" s="60"/>
      <c r="D463" s="98"/>
      <c r="E463" s="60"/>
      <c r="F463" s="60"/>
      <c r="G463" s="60"/>
      <c r="H463" s="60"/>
      <c r="I463" s="60"/>
      <c r="J463" s="60"/>
    </row>
    <row r="464" spans="1:10" ht="13.5" customHeight="1">
      <c r="A464" s="97"/>
      <c r="B464" s="98"/>
      <c r="C464" s="60"/>
      <c r="D464" s="98"/>
      <c r="E464" s="60"/>
      <c r="F464" s="60"/>
      <c r="G464" s="60"/>
      <c r="H464" s="60"/>
      <c r="I464" s="60"/>
      <c r="J464" s="60"/>
    </row>
    <row r="465" spans="1:10" ht="21.75" customHeight="1">
      <c r="A465" s="87" t="s">
        <v>299</v>
      </c>
      <c r="B465" s="67"/>
      <c r="C465" s="67"/>
      <c r="D465" s="71"/>
      <c r="E465" s="67"/>
      <c r="F465" s="67"/>
      <c r="G465" s="67"/>
      <c r="H465" s="67"/>
      <c r="I465" s="67"/>
      <c r="J465" s="67"/>
    </row>
    <row r="466" spans="1:10" ht="13.5" customHeight="1">
      <c r="A466" s="97"/>
      <c r="B466" s="24"/>
      <c r="C466" s="60"/>
      <c r="D466" s="24">
        <v>2021</v>
      </c>
      <c r="E466" s="60"/>
      <c r="F466" s="24">
        <v>2020</v>
      </c>
      <c r="G466" s="60"/>
      <c r="H466" s="60"/>
      <c r="I466" s="60"/>
      <c r="J466" s="60"/>
    </row>
    <row r="467" spans="1:10" ht="13.5" customHeight="1">
      <c r="A467" s="97"/>
      <c r="B467" s="24"/>
      <c r="C467" s="60"/>
      <c r="D467" s="24"/>
      <c r="E467" s="60"/>
      <c r="F467" s="60"/>
      <c r="G467" s="60"/>
      <c r="H467" s="60"/>
      <c r="I467" s="60"/>
      <c r="J467" s="60"/>
    </row>
    <row r="468" spans="1:10" ht="13.5" customHeight="1">
      <c r="A468" s="97" t="s">
        <v>300</v>
      </c>
      <c r="B468" s="23" t="s">
        <v>210</v>
      </c>
      <c r="C468" s="60"/>
      <c r="D468" s="68">
        <v>7606016.98</v>
      </c>
      <c r="E468" s="110"/>
      <c r="F468" s="68">
        <v>7457829.98</v>
      </c>
      <c r="G468" s="60"/>
      <c r="H468" s="60"/>
      <c r="I468" s="60"/>
      <c r="J468" s="60"/>
    </row>
    <row r="469" spans="1:10" ht="13.5" customHeight="1">
      <c r="A469" s="97" t="s">
        <v>301</v>
      </c>
      <c r="B469" s="23" t="s">
        <v>210</v>
      </c>
      <c r="C469" s="60"/>
      <c r="D469" s="68">
        <v>1485294.9</v>
      </c>
      <c r="E469" s="110"/>
      <c r="F469" s="68">
        <v>1305657.82</v>
      </c>
      <c r="G469" s="60"/>
      <c r="H469" s="60"/>
      <c r="I469" s="60"/>
      <c r="J469" s="60"/>
    </row>
    <row r="470" spans="1:10" ht="13.5" customHeight="1">
      <c r="A470" s="97" t="s">
        <v>302</v>
      </c>
      <c r="B470" s="23" t="s">
        <v>210</v>
      </c>
      <c r="C470" s="60"/>
      <c r="D470" s="85">
        <v>1746895.08</v>
      </c>
      <c r="E470" s="110"/>
      <c r="F470" s="85">
        <v>1667885.49</v>
      </c>
      <c r="G470" s="60"/>
      <c r="H470" s="60"/>
      <c r="I470" s="60"/>
      <c r="J470" s="60"/>
    </row>
    <row r="471" spans="1:10" ht="13.5" customHeight="1">
      <c r="A471" s="97" t="s">
        <v>303</v>
      </c>
      <c r="B471" s="23" t="s">
        <v>210</v>
      </c>
      <c r="C471" s="60"/>
      <c r="D471" s="85">
        <v>367571.29</v>
      </c>
      <c r="E471" s="110"/>
      <c r="F471" s="85">
        <v>327375.45999999996</v>
      </c>
      <c r="G471" s="60"/>
      <c r="H471" s="60"/>
      <c r="I471" s="60"/>
      <c r="J471" s="60"/>
    </row>
    <row r="472" spans="1:10" ht="13.5" customHeight="1">
      <c r="A472" s="97"/>
      <c r="B472" s="98"/>
      <c r="C472" s="60"/>
      <c r="D472" s="111"/>
      <c r="E472" s="110"/>
      <c r="F472" s="111"/>
      <c r="G472" s="60"/>
      <c r="H472" s="60"/>
      <c r="I472" s="60"/>
      <c r="J472" s="60"/>
    </row>
    <row r="473" spans="1:10" ht="13.5" customHeight="1">
      <c r="A473" s="86" t="s">
        <v>305</v>
      </c>
      <c r="B473" s="23" t="s">
        <v>210</v>
      </c>
      <c r="C473" s="60"/>
      <c r="D473" s="119">
        <f>SUM(D468:D472)</f>
        <v>11205778.25</v>
      </c>
      <c r="E473" s="110"/>
      <c r="F473" s="119">
        <v>10758748.75</v>
      </c>
      <c r="G473" s="60"/>
      <c r="H473" s="60"/>
      <c r="I473" s="60"/>
      <c r="J473" s="60"/>
    </row>
    <row r="474" spans="1:10" ht="13.5" customHeight="1">
      <c r="A474" s="97"/>
      <c r="B474" s="98"/>
      <c r="C474" s="60"/>
      <c r="D474" s="98"/>
      <c r="E474" s="60"/>
      <c r="F474" s="60"/>
      <c r="G474" s="60"/>
      <c r="H474" s="60"/>
      <c r="I474" s="60"/>
      <c r="J474" s="60"/>
    </row>
    <row r="475" spans="1:10" ht="33" customHeight="1">
      <c r="A475" s="134" t="s">
        <v>304</v>
      </c>
      <c r="B475" s="135"/>
      <c r="C475" s="135"/>
      <c r="D475" s="135"/>
      <c r="E475" s="135"/>
      <c r="F475" s="135"/>
      <c r="G475" s="135"/>
      <c r="H475" s="135"/>
      <c r="I475" s="135"/>
      <c r="J475" s="135"/>
    </row>
    <row r="476" spans="1:10" ht="13.5" customHeight="1">
      <c r="A476" s="97"/>
      <c r="B476" s="98"/>
      <c r="C476" s="60"/>
      <c r="D476" s="98"/>
      <c r="E476" s="60"/>
      <c r="F476" s="60"/>
      <c r="G476" s="60"/>
      <c r="H476" s="60"/>
      <c r="I476" s="60"/>
      <c r="J476" s="60"/>
    </row>
    <row r="477" spans="1:10" ht="13.5" customHeight="1">
      <c r="A477" s="97"/>
      <c r="B477" s="98"/>
      <c r="C477" s="60"/>
      <c r="D477" s="98"/>
      <c r="E477" s="60"/>
      <c r="F477" s="60"/>
      <c r="G477" s="60"/>
      <c r="H477" s="60"/>
      <c r="I477" s="60"/>
      <c r="J477" s="60"/>
    </row>
    <row r="478" spans="1:10" ht="13.5" customHeight="1">
      <c r="A478" s="97"/>
      <c r="B478" s="98"/>
      <c r="C478" s="60"/>
      <c r="D478" s="98"/>
      <c r="E478" s="60"/>
      <c r="F478" s="60"/>
      <c r="G478" s="60"/>
      <c r="H478" s="60"/>
      <c r="I478" s="60"/>
      <c r="J478" s="60"/>
    </row>
    <row r="479" spans="1:10" ht="15.75" customHeight="1">
      <c r="A479" s="60"/>
      <c r="B479" s="60"/>
      <c r="C479" s="60"/>
      <c r="D479" s="60"/>
      <c r="E479" s="60"/>
      <c r="F479" s="60"/>
      <c r="G479" s="60"/>
      <c r="H479" s="60"/>
      <c r="I479" s="60"/>
      <c r="J479" s="60"/>
    </row>
    <row r="480" spans="1:4" ht="14.25" customHeight="1">
      <c r="A480" s="64" t="s">
        <v>252</v>
      </c>
      <c r="D480" s="23"/>
    </row>
    <row r="481" ht="14.25">
      <c r="D481" s="23"/>
    </row>
    <row r="482" ht="14.25">
      <c r="D482" s="23"/>
    </row>
    <row r="483" ht="14.25">
      <c r="D483" s="23"/>
    </row>
    <row r="484" ht="14.25">
      <c r="D484" s="23"/>
    </row>
    <row r="485" ht="14.25">
      <c r="D485" s="23"/>
    </row>
    <row r="486" ht="14.25">
      <c r="D486" s="23"/>
    </row>
    <row r="487" ht="14.25">
      <c r="D487" s="23"/>
    </row>
    <row r="488" ht="14.25">
      <c r="D488" s="23"/>
    </row>
    <row r="489" ht="14.25">
      <c r="D489" s="23"/>
    </row>
    <row r="490" ht="14.25">
      <c r="D490" s="23"/>
    </row>
    <row r="491" ht="14.25">
      <c r="D491" s="23"/>
    </row>
    <row r="492" ht="14.25">
      <c r="D492" s="23"/>
    </row>
    <row r="493" ht="14.25">
      <c r="D493" s="23"/>
    </row>
    <row r="494" ht="14.25">
      <c r="D494" s="23"/>
    </row>
    <row r="495" ht="14.25">
      <c r="D495" s="23"/>
    </row>
    <row r="496" ht="14.25">
      <c r="D496" s="23"/>
    </row>
    <row r="497" ht="14.25">
      <c r="D497" s="23"/>
    </row>
    <row r="498" ht="14.25">
      <c r="D498" s="23"/>
    </row>
    <row r="499" ht="14.25">
      <c r="D499" s="23"/>
    </row>
    <row r="500" ht="14.25">
      <c r="D500" s="23"/>
    </row>
    <row r="501" ht="14.25">
      <c r="D501" s="23"/>
    </row>
    <row r="502" ht="14.25">
      <c r="D502" s="23"/>
    </row>
    <row r="503" ht="14.25">
      <c r="D503" s="23"/>
    </row>
    <row r="504" ht="14.25">
      <c r="D504" s="23"/>
    </row>
    <row r="505" ht="14.25">
      <c r="D505" s="23"/>
    </row>
    <row r="506" ht="14.25">
      <c r="D506" s="23"/>
    </row>
    <row r="507" ht="14.25">
      <c r="D507" s="23"/>
    </row>
    <row r="508" ht="14.25">
      <c r="D508" s="23"/>
    </row>
    <row r="509" ht="14.25">
      <c r="D509" s="23"/>
    </row>
    <row r="510" ht="14.25">
      <c r="D510" s="23"/>
    </row>
    <row r="511" ht="14.25">
      <c r="D511" s="23"/>
    </row>
    <row r="512" ht="14.25">
      <c r="D512" s="23"/>
    </row>
    <row r="513" ht="14.25">
      <c r="D513" s="23"/>
    </row>
    <row r="514" ht="14.25">
      <c r="D514" s="23"/>
    </row>
    <row r="515" ht="14.25">
      <c r="D515" s="23"/>
    </row>
    <row r="516" ht="14.25">
      <c r="D516" s="23"/>
    </row>
    <row r="517" ht="14.25">
      <c r="D517" s="23"/>
    </row>
    <row r="518" ht="14.25">
      <c r="D518" s="23"/>
    </row>
    <row r="519" ht="14.25">
      <c r="D519" s="23"/>
    </row>
    <row r="520" ht="14.25">
      <c r="D520" s="23"/>
    </row>
    <row r="521" ht="14.25">
      <c r="D521" s="23"/>
    </row>
    <row r="522" ht="14.25">
      <c r="D522" s="23"/>
    </row>
    <row r="523" ht="14.25">
      <c r="D523" s="23"/>
    </row>
    <row r="524" ht="14.25">
      <c r="D524" s="23"/>
    </row>
    <row r="525" ht="14.25">
      <c r="D525" s="23"/>
    </row>
    <row r="526" ht="14.25">
      <c r="D526" s="23"/>
    </row>
    <row r="527" ht="14.25">
      <c r="D527" s="23"/>
    </row>
    <row r="528" ht="14.25">
      <c r="D528" s="23"/>
    </row>
    <row r="529" ht="14.25">
      <c r="D529" s="23"/>
    </row>
    <row r="530" ht="14.25">
      <c r="D530" s="23"/>
    </row>
    <row r="531" ht="14.25">
      <c r="D531" s="23"/>
    </row>
    <row r="532" ht="14.25">
      <c r="D532" s="23"/>
    </row>
    <row r="533" ht="14.25">
      <c r="D533" s="23"/>
    </row>
    <row r="534" ht="14.25">
      <c r="D534" s="23"/>
    </row>
    <row r="535" ht="14.25">
      <c r="D535" s="23"/>
    </row>
    <row r="536" ht="14.25">
      <c r="D536" s="23"/>
    </row>
    <row r="537" ht="14.25">
      <c r="D537" s="23"/>
    </row>
    <row r="538" ht="14.25">
      <c r="D538" s="23"/>
    </row>
    <row r="539" ht="14.25">
      <c r="D539" s="23"/>
    </row>
    <row r="540" ht="14.25">
      <c r="D540" s="23"/>
    </row>
    <row r="541" ht="14.25">
      <c r="D541" s="23"/>
    </row>
    <row r="542" ht="14.25">
      <c r="D542" s="23"/>
    </row>
    <row r="543" ht="14.25">
      <c r="D543" s="23"/>
    </row>
    <row r="544" ht="14.25">
      <c r="D544" s="23"/>
    </row>
    <row r="545" ht="14.25">
      <c r="D545" s="23"/>
    </row>
    <row r="546" ht="14.25">
      <c r="D546" s="23"/>
    </row>
    <row r="547" ht="14.25">
      <c r="D547" s="23"/>
    </row>
    <row r="548" ht="14.25">
      <c r="D548" s="23"/>
    </row>
    <row r="549" ht="14.25">
      <c r="D549" s="23"/>
    </row>
    <row r="550" ht="14.25">
      <c r="D550" s="23"/>
    </row>
    <row r="551" ht="14.25">
      <c r="D551" s="23"/>
    </row>
    <row r="552" ht="14.25">
      <c r="D552" s="23"/>
    </row>
    <row r="553" ht="14.25">
      <c r="D553" s="23"/>
    </row>
    <row r="554" ht="14.25">
      <c r="D554" s="23"/>
    </row>
    <row r="555" ht="14.25">
      <c r="D555" s="23"/>
    </row>
    <row r="556" ht="14.25">
      <c r="D556" s="23"/>
    </row>
    <row r="557" ht="14.25">
      <c r="D557" s="23"/>
    </row>
    <row r="558" ht="14.25">
      <c r="D558" s="23"/>
    </row>
    <row r="559" ht="14.25">
      <c r="D559" s="23"/>
    </row>
    <row r="560" ht="14.25">
      <c r="D560" s="23"/>
    </row>
    <row r="561" ht="14.25">
      <c r="D561" s="23"/>
    </row>
    <row r="562" ht="14.25">
      <c r="D562" s="23"/>
    </row>
    <row r="563" ht="14.25">
      <c r="D563" s="23"/>
    </row>
    <row r="564" ht="14.25">
      <c r="D564" s="23"/>
    </row>
    <row r="565" ht="14.25">
      <c r="D565" s="23"/>
    </row>
    <row r="566" ht="14.25">
      <c r="D566" s="23"/>
    </row>
    <row r="567" ht="14.25">
      <c r="D567" s="23"/>
    </row>
    <row r="568" ht="14.25">
      <c r="D568" s="23"/>
    </row>
    <row r="569" ht="14.25">
      <c r="D569" s="23"/>
    </row>
    <row r="570" ht="14.25">
      <c r="D570" s="23"/>
    </row>
    <row r="571" ht="14.25">
      <c r="D571" s="23"/>
    </row>
    <row r="572" ht="14.25">
      <c r="D572" s="23"/>
    </row>
    <row r="573" ht="14.25">
      <c r="D573" s="23"/>
    </row>
    <row r="574" ht="14.25">
      <c r="D574" s="23"/>
    </row>
    <row r="575" ht="14.25">
      <c r="D575" s="23"/>
    </row>
    <row r="576" ht="14.25">
      <c r="D576" s="23"/>
    </row>
    <row r="577" ht="14.25">
      <c r="D577" s="23"/>
    </row>
    <row r="578" ht="14.25">
      <c r="D578" s="23"/>
    </row>
    <row r="579" ht="14.25">
      <c r="D579" s="23"/>
    </row>
    <row r="580" ht="14.25">
      <c r="D580" s="23"/>
    </row>
    <row r="581" ht="14.25">
      <c r="D581" s="23"/>
    </row>
    <row r="582" ht="14.25">
      <c r="D582" s="23"/>
    </row>
    <row r="583" ht="14.25">
      <c r="D583" s="23"/>
    </row>
    <row r="584" ht="14.25">
      <c r="D584" s="23"/>
    </row>
    <row r="585" ht="14.25">
      <c r="D585" s="23"/>
    </row>
    <row r="586" ht="14.25">
      <c r="D586" s="23"/>
    </row>
    <row r="587" ht="14.25">
      <c r="D587" s="23"/>
    </row>
    <row r="588" ht="14.25">
      <c r="D588" s="23"/>
    </row>
    <row r="589" ht="14.25">
      <c r="D589" s="23"/>
    </row>
    <row r="590" ht="14.25">
      <c r="D590" s="23"/>
    </row>
    <row r="591" ht="14.25">
      <c r="D591" s="23"/>
    </row>
    <row r="592" ht="14.25">
      <c r="D592" s="23"/>
    </row>
    <row r="593" ht="14.25">
      <c r="D593" s="23"/>
    </row>
    <row r="594" ht="14.25">
      <c r="D594" s="23"/>
    </row>
    <row r="595" ht="14.25">
      <c r="D595" s="23"/>
    </row>
    <row r="596" ht="14.25">
      <c r="D596" s="23"/>
    </row>
    <row r="597" ht="14.25">
      <c r="D597" s="23"/>
    </row>
    <row r="598" ht="14.25">
      <c r="D598" s="23"/>
    </row>
    <row r="599" ht="14.25">
      <c r="D599" s="23"/>
    </row>
    <row r="600" ht="14.25">
      <c r="D600" s="23"/>
    </row>
    <row r="601" ht="14.25">
      <c r="D601" s="23"/>
    </row>
    <row r="602" ht="14.25">
      <c r="D602" s="23"/>
    </row>
    <row r="603" ht="14.25">
      <c r="D603" s="23"/>
    </row>
  </sheetData>
  <sheetProtection/>
  <mergeCells count="64">
    <mergeCell ref="A196:J196"/>
    <mergeCell ref="A202:J202"/>
    <mergeCell ref="A233:J233"/>
    <mergeCell ref="A224:J224"/>
    <mergeCell ref="A215:J215"/>
    <mergeCell ref="A221:J221"/>
    <mergeCell ref="A214:J214"/>
    <mergeCell ref="A209:J209"/>
    <mergeCell ref="A208:J208"/>
    <mergeCell ref="A229:J229"/>
    <mergeCell ref="A236:J236"/>
    <mergeCell ref="A351:J351"/>
    <mergeCell ref="A238:J238"/>
    <mergeCell ref="A259:J259"/>
    <mergeCell ref="A341:J341"/>
    <mergeCell ref="A334:J334"/>
    <mergeCell ref="A353:J353"/>
    <mergeCell ref="A239:J239"/>
    <mergeCell ref="A434:J434"/>
    <mergeCell ref="A310:J310"/>
    <mergeCell ref="A309:J309"/>
    <mergeCell ref="A378:J378"/>
    <mergeCell ref="A300:J300"/>
    <mergeCell ref="A374:J374"/>
    <mergeCell ref="A223:J223"/>
    <mergeCell ref="A230:J230"/>
    <mergeCell ref="A211:J211"/>
    <mergeCell ref="A235:J235"/>
    <mergeCell ref="A342:J342"/>
    <mergeCell ref="A226:J226"/>
    <mergeCell ref="A218:J218"/>
    <mergeCell ref="A338:J338"/>
    <mergeCell ref="A220:J220"/>
    <mergeCell ref="A227:J227"/>
    <mergeCell ref="A475:J475"/>
    <mergeCell ref="A452:J452"/>
    <mergeCell ref="A354:J354"/>
    <mergeCell ref="A442:J442"/>
    <mergeCell ref="A408:J408"/>
    <mergeCell ref="A382:J382"/>
    <mergeCell ref="A431:J431"/>
    <mergeCell ref="A451:J451"/>
    <mergeCell ref="A437:J437"/>
    <mergeCell ref="A448:J448"/>
    <mergeCell ref="A4:H4"/>
    <mergeCell ref="A133:J133"/>
    <mergeCell ref="A134:J134"/>
    <mergeCell ref="A135:J135"/>
    <mergeCell ref="A191:J191"/>
    <mergeCell ref="A206:J206"/>
    <mergeCell ref="A192:J192"/>
    <mergeCell ref="A198:J198"/>
    <mergeCell ref="A199:J199"/>
    <mergeCell ref="A195:J195"/>
    <mergeCell ref="A203:J203"/>
    <mergeCell ref="A205:J205"/>
    <mergeCell ref="A454:J454"/>
    <mergeCell ref="A370:J370"/>
    <mergeCell ref="A193:J193"/>
    <mergeCell ref="A217:J217"/>
    <mergeCell ref="A335:J335"/>
    <mergeCell ref="A232:J232"/>
    <mergeCell ref="A322:J322"/>
    <mergeCell ref="A212:J212"/>
  </mergeCells>
  <printOptions/>
  <pageMargins left="0.3937007874015748" right="0.3937007874015748" top="0.5905511811023623" bottom="0.3937007874015748" header="0.31496062992125984" footer="0.31496062992125984"/>
  <pageSetup horizontalDpi="600" verticalDpi="600" orientation="portrait" paperSize="9" scale="70" r:id="rId4"/>
  <rowBreaks count="9" manualBreakCount="9">
    <brk id="47" max="255" man="1"/>
    <brk id="98" max="255" man="1"/>
    <brk id="138" max="255" man="1"/>
    <brk id="186" max="255" man="1"/>
    <brk id="221" max="255" man="1"/>
    <brk id="259" max="255" man="1"/>
    <brk id="319" max="255" man="1"/>
    <brk id="355" max="255" man="1"/>
    <brk id="480" max="15" man="1"/>
  </rowBreaks>
  <drawing r:id="rId3"/>
  <legacyDrawing r:id="rId2"/>
</worksheet>
</file>

<file path=xl/worksheets/sheet2.xml><?xml version="1.0" encoding="utf-8"?>
<worksheet xmlns="http://schemas.openxmlformats.org/spreadsheetml/2006/main" xmlns:r="http://schemas.openxmlformats.org/officeDocument/2006/relationships">
  <dimension ref="A1:P602"/>
  <sheetViews>
    <sheetView zoomScale="98" zoomScaleNormal="98" zoomScaleSheetLayoutView="85" zoomScalePageLayoutView="85" workbookViewId="0" topLeftCell="A461">
      <selection activeCell="N281" sqref="N281"/>
    </sheetView>
  </sheetViews>
  <sheetFormatPr defaultColWidth="11.421875" defaultRowHeight="15"/>
  <cols>
    <col min="1" max="1" width="49.00390625" style="2" customWidth="1"/>
    <col min="2" max="2" width="17.421875" style="2" customWidth="1"/>
    <col min="3" max="3" width="1.7109375" style="2" customWidth="1"/>
    <col min="4" max="4" width="17.421875" style="2" customWidth="1"/>
    <col min="5" max="5" width="1.7109375" style="2" customWidth="1"/>
    <col min="6" max="6" width="18.28125" style="2" bestFit="1" customWidth="1"/>
    <col min="7" max="7" width="1.7109375" style="2" customWidth="1"/>
    <col min="8" max="8" width="14.00390625" style="2" customWidth="1"/>
    <col min="9" max="9" width="1.7109375" style="2" customWidth="1"/>
    <col min="10" max="10" width="12.8515625" style="2" customWidth="1"/>
    <col min="11" max="11" width="1.7109375" style="2" customWidth="1"/>
    <col min="12" max="12" width="15.8515625" style="2" customWidth="1"/>
    <col min="13" max="13" width="1.7109375" style="2" customWidth="1"/>
    <col min="14" max="14" width="13.7109375" style="2" customWidth="1"/>
    <col min="15" max="15" width="1.7109375" style="2" customWidth="1"/>
    <col min="16" max="16" width="17.421875" style="2" customWidth="1"/>
    <col min="17" max="16384" width="11.421875" style="2" customWidth="1"/>
  </cols>
  <sheetData>
    <row r="1" ht="34.5">
      <c r="A1" s="1" t="s">
        <v>42</v>
      </c>
    </row>
    <row r="2" ht="14.25"/>
    <row r="3" ht="14.25"/>
    <row r="4" spans="1:8" ht="45" customHeight="1">
      <c r="A4" s="140" t="s">
        <v>539</v>
      </c>
      <c r="B4" s="141"/>
      <c r="C4" s="141"/>
      <c r="D4" s="141"/>
      <c r="E4" s="141"/>
      <c r="F4" s="141"/>
      <c r="G4" s="141"/>
      <c r="H4" s="141"/>
    </row>
    <row r="5" spans="2:9" ht="14.25">
      <c r="B5" s="3"/>
      <c r="C5" s="3"/>
      <c r="D5" s="3"/>
      <c r="E5" s="3"/>
      <c r="F5" s="3"/>
      <c r="G5" s="3"/>
      <c r="H5" s="3"/>
      <c r="I5" s="3"/>
    </row>
    <row r="6" spans="1:9" s="6" customFormat="1" ht="18" customHeight="1">
      <c r="A6" s="4" t="s">
        <v>43</v>
      </c>
      <c r="B6" s="5"/>
      <c r="C6" s="5"/>
      <c r="D6" s="5"/>
      <c r="E6" s="5"/>
      <c r="F6" s="5"/>
      <c r="G6" s="5"/>
      <c r="H6" s="5"/>
      <c r="I6" s="5"/>
    </row>
    <row r="7" spans="2:9" s="6" customFormat="1" ht="18" customHeight="1">
      <c r="B7" s="5"/>
      <c r="C7" s="5"/>
      <c r="D7" s="5"/>
      <c r="E7" s="5"/>
      <c r="F7" s="5"/>
      <c r="G7" s="5"/>
      <c r="H7" s="93"/>
      <c r="I7" s="5"/>
    </row>
    <row r="8" spans="1:9" s="6" customFormat="1" ht="18" customHeight="1">
      <c r="A8" s="7" t="s">
        <v>44</v>
      </c>
      <c r="B8" s="59" t="s">
        <v>45</v>
      </c>
      <c r="C8" s="8"/>
      <c r="D8" s="19" t="s">
        <v>391</v>
      </c>
      <c r="E8" s="19"/>
      <c r="F8" s="19" t="s">
        <v>392</v>
      </c>
      <c r="G8" s="5"/>
      <c r="H8" s="5"/>
      <c r="I8" s="5"/>
    </row>
    <row r="9" spans="2:9" s="6" customFormat="1" ht="18" customHeight="1">
      <c r="B9" s="5"/>
      <c r="C9" s="5"/>
      <c r="D9" s="5"/>
      <c r="E9" s="5"/>
      <c r="F9" s="5"/>
      <c r="G9" s="5"/>
      <c r="H9" s="5"/>
      <c r="I9" s="5"/>
    </row>
    <row r="10" spans="1:9" s="6" customFormat="1" ht="18" customHeight="1">
      <c r="A10" s="7" t="s">
        <v>46</v>
      </c>
      <c r="B10" s="5"/>
      <c r="C10" s="5"/>
      <c r="D10" s="5"/>
      <c r="E10" s="5"/>
      <c r="F10" s="5"/>
      <c r="G10" s="5"/>
      <c r="H10" s="5"/>
      <c r="I10" s="5"/>
    </row>
    <row r="11" spans="1:16" s="6" customFormat="1" ht="18" customHeight="1">
      <c r="A11" s="6" t="s">
        <v>47</v>
      </c>
      <c r="B11" s="9" t="s">
        <v>159</v>
      </c>
      <c r="C11" s="5"/>
      <c r="D11" s="10">
        <f>4309766.21-870</f>
        <v>4308896.21</v>
      </c>
      <c r="E11" s="10"/>
      <c r="F11" s="10">
        <v>4241367.78</v>
      </c>
      <c r="G11" s="10"/>
      <c r="H11" s="10"/>
      <c r="I11" s="10"/>
      <c r="J11" s="11"/>
      <c r="K11" s="11"/>
      <c r="L11" s="11"/>
      <c r="M11" s="11"/>
      <c r="N11" s="11"/>
      <c r="O11" s="11"/>
      <c r="P11" s="11"/>
    </row>
    <row r="12" spans="1:16" s="6" customFormat="1" ht="18" customHeight="1">
      <c r="A12" s="6" t="s">
        <v>48</v>
      </c>
      <c r="B12" s="9" t="s">
        <v>160</v>
      </c>
      <c r="C12" s="5"/>
      <c r="D12" s="99">
        <f>527353.47+127944.49+870+24000</f>
        <v>680167.96</v>
      </c>
      <c r="E12" s="10"/>
      <c r="F12" s="99">
        <v>636965.1699999999</v>
      </c>
      <c r="G12" s="10"/>
      <c r="H12" s="10"/>
      <c r="I12" s="10"/>
      <c r="J12" s="11"/>
      <c r="K12" s="11"/>
      <c r="L12" s="11"/>
      <c r="M12" s="11"/>
      <c r="N12" s="11"/>
      <c r="O12" s="11"/>
      <c r="P12" s="10"/>
    </row>
    <row r="13" spans="1:16" s="6" customFormat="1" ht="18" customHeight="1">
      <c r="A13" s="6" t="s">
        <v>49</v>
      </c>
      <c r="B13" s="9"/>
      <c r="C13" s="5"/>
      <c r="D13" s="101">
        <v>475</v>
      </c>
      <c r="E13" s="10"/>
      <c r="F13" s="101">
        <v>5327.34</v>
      </c>
      <c r="G13" s="10"/>
      <c r="H13" s="10"/>
      <c r="I13" s="10"/>
      <c r="J13" s="11"/>
      <c r="K13" s="11"/>
      <c r="L13" s="11"/>
      <c r="M13" s="11"/>
      <c r="N13" s="11"/>
      <c r="O13" s="11"/>
      <c r="P13" s="11"/>
    </row>
    <row r="14" spans="1:16" s="6" customFormat="1" ht="18" customHeight="1">
      <c r="A14" s="90" t="s">
        <v>395</v>
      </c>
      <c r="B14" s="83" t="s">
        <v>164</v>
      </c>
      <c r="C14" s="5"/>
      <c r="D14" s="101">
        <v>406817.62</v>
      </c>
      <c r="E14" s="10"/>
      <c r="F14" s="101">
        <v>541416.53</v>
      </c>
      <c r="G14" s="10"/>
      <c r="H14" s="10"/>
      <c r="I14" s="10"/>
      <c r="J14" s="11"/>
      <c r="K14" s="11"/>
      <c r="L14" s="11"/>
      <c r="M14" s="11"/>
      <c r="N14" s="11"/>
      <c r="O14" s="11"/>
      <c r="P14" s="11"/>
    </row>
    <row r="15" spans="1:16" s="6" customFormat="1" ht="18" customHeight="1">
      <c r="A15" s="12"/>
      <c r="B15" s="12"/>
      <c r="C15" s="12"/>
      <c r="D15" s="102"/>
      <c r="E15" s="13"/>
      <c r="F15" s="13"/>
      <c r="G15" s="10"/>
      <c r="H15" s="10"/>
      <c r="I15" s="10"/>
      <c r="J15" s="11"/>
      <c r="K15" s="11"/>
      <c r="L15" s="11"/>
      <c r="M15" s="11"/>
      <c r="N15" s="11"/>
      <c r="O15" s="11"/>
      <c r="P15" s="11"/>
    </row>
    <row r="16" spans="2:16" s="6" customFormat="1" ht="18" customHeight="1">
      <c r="B16" s="5"/>
      <c r="C16" s="5"/>
      <c r="D16" s="103">
        <f>SUM(D11:D15)</f>
        <v>5396356.79</v>
      </c>
      <c r="E16" s="14"/>
      <c r="F16" s="14">
        <f>SUM(F11:F15)</f>
        <v>5425076.82</v>
      </c>
      <c r="G16" s="10"/>
      <c r="H16" s="10"/>
      <c r="I16" s="10"/>
      <c r="J16" s="11"/>
      <c r="K16" s="11"/>
      <c r="L16" s="11"/>
      <c r="M16" s="11"/>
      <c r="N16" s="11"/>
      <c r="O16" s="11"/>
      <c r="P16" s="11"/>
    </row>
    <row r="17" spans="2:16" s="6" customFormat="1" ht="18" customHeight="1">
      <c r="B17" s="5"/>
      <c r="C17" s="5"/>
      <c r="D17" s="101"/>
      <c r="E17" s="10"/>
      <c r="F17" s="10"/>
      <c r="G17" s="10"/>
      <c r="H17" s="10"/>
      <c r="I17" s="10"/>
      <c r="J17" s="11"/>
      <c r="K17" s="11"/>
      <c r="L17" s="11"/>
      <c r="M17" s="11"/>
      <c r="N17" s="11"/>
      <c r="O17" s="11"/>
      <c r="P17" s="11"/>
    </row>
    <row r="18" spans="1:16" s="6" customFormat="1" ht="18" customHeight="1">
      <c r="A18" s="7" t="s">
        <v>50</v>
      </c>
      <c r="B18" s="5"/>
      <c r="C18" s="5"/>
      <c r="D18" s="101"/>
      <c r="E18" s="10"/>
      <c r="F18" s="10"/>
      <c r="G18" s="10"/>
      <c r="H18" s="10"/>
      <c r="I18" s="10"/>
      <c r="J18" s="11"/>
      <c r="K18" s="11"/>
      <c r="L18" s="11"/>
      <c r="M18" s="11"/>
      <c r="N18" s="11"/>
      <c r="O18" s="11"/>
      <c r="P18" s="11"/>
    </row>
    <row r="19" spans="1:16" s="6" customFormat="1" ht="18" customHeight="1">
      <c r="A19" s="6" t="s">
        <v>51</v>
      </c>
      <c r="B19" s="9" t="s">
        <v>165</v>
      </c>
      <c r="C19" s="5"/>
      <c r="D19" s="101">
        <f>1523266-53000</f>
        <v>1470266</v>
      </c>
      <c r="E19" s="10"/>
      <c r="F19" s="101">
        <v>1745005</v>
      </c>
      <c r="G19" s="10"/>
      <c r="H19" s="10"/>
      <c r="I19" s="10"/>
      <c r="J19" s="11"/>
      <c r="K19" s="11"/>
      <c r="L19" s="11"/>
      <c r="M19" s="11"/>
      <c r="N19" s="11"/>
      <c r="O19" s="11"/>
      <c r="P19" s="11"/>
    </row>
    <row r="20" spans="1:16" s="6" customFormat="1" ht="18" customHeight="1">
      <c r="A20" s="6" t="s">
        <v>52</v>
      </c>
      <c r="B20" s="81" t="s">
        <v>166</v>
      </c>
      <c r="D20" s="104">
        <v>29000</v>
      </c>
      <c r="E20" s="11"/>
      <c r="F20" s="104">
        <v>29000</v>
      </c>
      <c r="G20" s="11"/>
      <c r="H20" s="10"/>
      <c r="I20" s="11"/>
      <c r="J20" s="11"/>
      <c r="K20" s="11"/>
      <c r="L20" s="11"/>
      <c r="M20" s="11"/>
      <c r="N20" s="11"/>
      <c r="O20" s="11"/>
      <c r="P20" s="11"/>
    </row>
    <row r="21" spans="4:16" s="6" customFormat="1" ht="18" customHeight="1">
      <c r="D21" s="11"/>
      <c r="E21" s="11"/>
      <c r="F21" s="11"/>
      <c r="G21" s="11"/>
      <c r="H21" s="10"/>
      <c r="I21" s="11"/>
      <c r="J21" s="11"/>
      <c r="K21" s="11"/>
      <c r="L21" s="11"/>
      <c r="M21" s="11"/>
      <c r="N21" s="11"/>
      <c r="O21" s="11"/>
      <c r="P21" s="11"/>
    </row>
    <row r="22" spans="1:16" s="6" customFormat="1" ht="18" customHeight="1">
      <c r="A22" s="12"/>
      <c r="B22" s="12"/>
      <c r="C22" s="12"/>
      <c r="D22" s="13"/>
      <c r="E22" s="13"/>
      <c r="F22" s="13"/>
      <c r="G22" s="11"/>
      <c r="H22" s="10"/>
      <c r="I22" s="11"/>
      <c r="J22" s="11"/>
      <c r="K22" s="11"/>
      <c r="L22" s="11"/>
      <c r="M22" s="11"/>
      <c r="N22" s="11"/>
      <c r="O22" s="11"/>
      <c r="P22" s="11"/>
    </row>
    <row r="23" spans="1:14" s="6" customFormat="1" ht="18" customHeight="1">
      <c r="A23" s="15"/>
      <c r="B23" s="15"/>
      <c r="C23" s="15"/>
      <c r="D23" s="16">
        <f>SUM(D19:D21)</f>
        <v>1499266</v>
      </c>
      <c r="E23" s="16"/>
      <c r="F23" s="16">
        <f>SUM(F19:F21)</f>
        <v>1774005</v>
      </c>
      <c r="H23" s="10"/>
      <c r="J23" s="11"/>
      <c r="N23" s="11"/>
    </row>
    <row r="24" spans="1:16" s="6" customFormat="1" ht="18" customHeight="1" thickBot="1">
      <c r="A24" s="17" t="s">
        <v>53</v>
      </c>
      <c r="B24" s="17"/>
      <c r="C24" s="17"/>
      <c r="D24" s="18">
        <f>SUM(D23,D16)</f>
        <v>6895622.79</v>
      </c>
      <c r="E24" s="18"/>
      <c r="F24" s="18">
        <f>SUM(F23,F16)</f>
        <v>7199081.82</v>
      </c>
      <c r="G24" s="8"/>
      <c r="H24" s="10"/>
      <c r="I24" s="8"/>
      <c r="J24" s="11"/>
      <c r="K24" s="7"/>
      <c r="L24" s="7"/>
      <c r="M24" s="7"/>
      <c r="N24" s="11"/>
      <c r="O24" s="7"/>
      <c r="P24" s="7"/>
    </row>
    <row r="25" spans="1:16" s="6" customFormat="1" ht="18" customHeight="1">
      <c r="A25" s="7"/>
      <c r="B25" s="8"/>
      <c r="C25" s="8"/>
      <c r="D25" s="8"/>
      <c r="E25" s="8"/>
      <c r="F25" s="8"/>
      <c r="G25" s="8"/>
      <c r="H25" s="10"/>
      <c r="I25" s="8"/>
      <c r="J25" s="11"/>
      <c r="K25" s="7"/>
      <c r="L25" s="7"/>
      <c r="M25" s="7"/>
      <c r="N25" s="11"/>
      <c r="O25" s="7"/>
      <c r="P25" s="7"/>
    </row>
    <row r="26" spans="8:14" s="6" customFormat="1" ht="18" customHeight="1">
      <c r="H26" s="10"/>
      <c r="J26" s="11"/>
      <c r="N26" s="11"/>
    </row>
    <row r="27" spans="1:14" s="6" customFormat="1" ht="18" customHeight="1">
      <c r="A27" s="7" t="s">
        <v>54</v>
      </c>
      <c r="B27" s="8"/>
      <c r="C27" s="8"/>
      <c r="D27" s="19"/>
      <c r="E27" s="19"/>
      <c r="F27" s="19"/>
      <c r="G27" s="5"/>
      <c r="H27" s="10"/>
      <c r="I27" s="5"/>
      <c r="J27" s="11"/>
      <c r="N27" s="11"/>
    </row>
    <row r="28" spans="2:14" s="6" customFormat="1" ht="18" customHeight="1">
      <c r="B28" s="5"/>
      <c r="C28" s="5"/>
      <c r="D28" s="5"/>
      <c r="E28" s="5"/>
      <c r="F28" s="5"/>
      <c r="G28" s="5"/>
      <c r="H28" s="10"/>
      <c r="I28" s="5"/>
      <c r="J28" s="11"/>
      <c r="N28" s="11"/>
    </row>
    <row r="29" spans="1:14" s="6" customFormat="1" ht="18" customHeight="1">
      <c r="A29" s="7" t="s">
        <v>55</v>
      </c>
      <c r="B29" s="5"/>
      <c r="C29" s="5"/>
      <c r="D29" s="5"/>
      <c r="E29" s="5"/>
      <c r="F29" s="5"/>
      <c r="G29" s="5"/>
      <c r="H29" s="10"/>
      <c r="I29" s="5"/>
      <c r="J29" s="11"/>
      <c r="N29" s="11"/>
    </row>
    <row r="30" spans="1:14" s="6" customFormat="1" ht="18" customHeight="1">
      <c r="A30" s="7" t="s">
        <v>56</v>
      </c>
      <c r="B30" s="5"/>
      <c r="C30" s="5"/>
      <c r="D30" s="5"/>
      <c r="E30" s="5"/>
      <c r="F30" s="5"/>
      <c r="G30" s="5"/>
      <c r="H30" s="10"/>
      <c r="I30" s="5"/>
      <c r="J30" s="11"/>
      <c r="N30" s="11"/>
    </row>
    <row r="31" spans="1:16" s="6" customFormat="1" ht="18" customHeight="1">
      <c r="A31" s="6" t="s">
        <v>57</v>
      </c>
      <c r="B31" s="83" t="s">
        <v>174</v>
      </c>
      <c r="C31" s="5"/>
      <c r="D31" s="99">
        <f>212958.97+127944.49+46612.88</f>
        <v>387516.34</v>
      </c>
      <c r="E31" s="10"/>
      <c r="F31" s="99">
        <v>439811.33</v>
      </c>
      <c r="G31" s="10"/>
      <c r="H31" s="10"/>
      <c r="I31" s="10"/>
      <c r="J31" s="11"/>
      <c r="K31" s="11"/>
      <c r="L31" s="11"/>
      <c r="M31" s="11"/>
      <c r="N31" s="11"/>
      <c r="O31" s="11"/>
      <c r="P31" s="11"/>
    </row>
    <row r="32" spans="1:16" s="6" customFormat="1" ht="18" customHeight="1">
      <c r="A32" s="90" t="s">
        <v>396</v>
      </c>
      <c r="B32" s="83" t="s">
        <v>176</v>
      </c>
      <c r="C32" s="5"/>
      <c r="D32" s="10">
        <v>1200656.02</v>
      </c>
      <c r="E32" s="10"/>
      <c r="F32" s="10">
        <v>1175229.3599999999</v>
      </c>
      <c r="G32" s="10"/>
      <c r="H32" s="10"/>
      <c r="I32" s="10"/>
      <c r="J32" s="11"/>
      <c r="K32" s="11"/>
      <c r="L32" s="11"/>
      <c r="M32" s="11"/>
      <c r="N32" s="11"/>
      <c r="O32" s="11"/>
      <c r="P32" s="11"/>
    </row>
    <row r="33" spans="1:16" s="6" customFormat="1" ht="18" customHeight="1">
      <c r="A33" s="12"/>
      <c r="B33" s="12"/>
      <c r="C33" s="12"/>
      <c r="D33" s="13"/>
      <c r="E33" s="13"/>
      <c r="F33" s="13"/>
      <c r="G33" s="10"/>
      <c r="H33" s="10"/>
      <c r="I33" s="10"/>
      <c r="J33" s="11"/>
      <c r="K33" s="11"/>
      <c r="L33" s="11"/>
      <c r="M33" s="11"/>
      <c r="N33" s="11"/>
      <c r="O33" s="11"/>
      <c r="P33" s="11"/>
    </row>
    <row r="34" spans="2:16" s="6" customFormat="1" ht="18" customHeight="1">
      <c r="B34" s="5"/>
      <c r="C34" s="5"/>
      <c r="D34" s="14">
        <f>SUM(D31:D33)</f>
        <v>1588172.36</v>
      </c>
      <c r="E34" s="14"/>
      <c r="F34" s="14">
        <f>SUM(F31:F33)</f>
        <v>1615040.69</v>
      </c>
      <c r="G34" s="10"/>
      <c r="H34" s="10"/>
      <c r="I34" s="10"/>
      <c r="J34" s="11"/>
      <c r="K34" s="11"/>
      <c r="L34" s="11"/>
      <c r="M34" s="11"/>
      <c r="N34" s="11"/>
      <c r="O34" s="11"/>
      <c r="P34" s="11"/>
    </row>
    <row r="35" spans="2:16" s="6" customFormat="1" ht="18" customHeight="1">
      <c r="B35" s="5"/>
      <c r="C35" s="5"/>
      <c r="D35" s="10"/>
      <c r="E35" s="10"/>
      <c r="F35" s="10"/>
      <c r="G35" s="10"/>
      <c r="H35" s="10"/>
      <c r="I35" s="10"/>
      <c r="J35" s="11"/>
      <c r="K35" s="11"/>
      <c r="L35" s="11"/>
      <c r="M35" s="11"/>
      <c r="N35" s="11"/>
      <c r="O35" s="11"/>
      <c r="P35" s="11"/>
    </row>
    <row r="36" spans="1:16" s="6" customFormat="1" ht="18" customHeight="1">
      <c r="A36" s="7"/>
      <c r="B36" s="5"/>
      <c r="C36" s="5"/>
      <c r="D36" s="10"/>
      <c r="E36" s="10"/>
      <c r="F36" s="10"/>
      <c r="G36" s="10"/>
      <c r="H36" s="10"/>
      <c r="I36" s="10"/>
      <c r="J36" s="11"/>
      <c r="K36" s="11"/>
      <c r="L36" s="11"/>
      <c r="M36" s="11"/>
      <c r="N36" s="11"/>
      <c r="O36" s="11"/>
      <c r="P36" s="11"/>
    </row>
    <row r="37" spans="1:16" s="6" customFormat="1" ht="18" customHeight="1">
      <c r="A37" s="20" t="s">
        <v>58</v>
      </c>
      <c r="B37" s="84" t="s">
        <v>178</v>
      </c>
      <c r="C37" s="12"/>
      <c r="D37" s="22">
        <f>38737.9+88005.62+47419.3</f>
        <v>174162.82</v>
      </c>
      <c r="E37" s="22"/>
      <c r="F37" s="22">
        <v>174162.82</v>
      </c>
      <c r="G37" s="10"/>
      <c r="H37" s="10"/>
      <c r="I37" s="10"/>
      <c r="J37" s="11"/>
      <c r="K37" s="11"/>
      <c r="L37" s="11"/>
      <c r="M37" s="11"/>
      <c r="N37" s="11"/>
      <c r="O37" s="11"/>
      <c r="P37" s="11"/>
    </row>
    <row r="38" spans="4:16" s="6" customFormat="1" ht="18" customHeight="1">
      <c r="D38" s="11"/>
      <c r="E38" s="11"/>
      <c r="F38" s="11"/>
      <c r="G38" s="11"/>
      <c r="H38" s="10"/>
      <c r="I38" s="11"/>
      <c r="J38" s="11"/>
      <c r="K38" s="11"/>
      <c r="L38" s="11"/>
      <c r="M38" s="11"/>
      <c r="N38" s="11"/>
      <c r="O38" s="11"/>
      <c r="P38" s="11"/>
    </row>
    <row r="39" spans="1:16" s="6" customFormat="1" ht="18" customHeight="1">
      <c r="A39" s="7" t="s">
        <v>60</v>
      </c>
      <c r="D39" s="11"/>
      <c r="E39" s="11"/>
      <c r="F39" s="11"/>
      <c r="G39" s="11"/>
      <c r="H39" s="10"/>
      <c r="I39" s="11"/>
      <c r="J39" s="11"/>
      <c r="K39" s="11"/>
      <c r="L39" s="11"/>
      <c r="M39" s="11"/>
      <c r="N39" s="11"/>
      <c r="O39" s="11"/>
      <c r="P39" s="11"/>
    </row>
    <row r="40" spans="1:16" s="6" customFormat="1" ht="18" customHeight="1">
      <c r="A40" s="90" t="s">
        <v>61</v>
      </c>
      <c r="B40" s="81" t="s">
        <v>184</v>
      </c>
      <c r="D40" s="75">
        <f>F40-251590.7</f>
        <v>5107256.31</v>
      </c>
      <c r="E40" s="11"/>
      <c r="F40" s="75">
        <v>5358847.01</v>
      </c>
      <c r="G40" s="11"/>
      <c r="H40" s="10"/>
      <c r="I40" s="11"/>
      <c r="J40" s="11"/>
      <c r="K40" s="11"/>
      <c r="L40" s="11"/>
      <c r="M40" s="11"/>
      <c r="N40" s="11"/>
      <c r="O40" s="11"/>
      <c r="P40" s="11"/>
    </row>
    <row r="41" spans="1:16" s="6" customFormat="1" ht="18" customHeight="1">
      <c r="A41" s="90" t="s">
        <v>397</v>
      </c>
      <c r="D41" s="11">
        <v>26031.3</v>
      </c>
      <c r="E41" s="11"/>
      <c r="F41" s="11">
        <v>51031.3</v>
      </c>
      <c r="G41" s="11"/>
      <c r="H41" s="10"/>
      <c r="I41" s="11"/>
      <c r="J41" s="11"/>
      <c r="K41" s="11"/>
      <c r="L41" s="11"/>
      <c r="M41" s="11"/>
      <c r="N41" s="11"/>
      <c r="O41" s="11"/>
      <c r="P41" s="11"/>
    </row>
    <row r="42" spans="8:10" ht="14.25">
      <c r="H42" s="10"/>
      <c r="J42" s="11"/>
    </row>
    <row r="43" spans="1:16" s="6" customFormat="1" ht="18" customHeight="1">
      <c r="A43" s="12"/>
      <c r="B43" s="12"/>
      <c r="C43" s="12"/>
      <c r="D43" s="13"/>
      <c r="E43" s="13"/>
      <c r="F43" s="13"/>
      <c r="G43" s="11"/>
      <c r="H43" s="10"/>
      <c r="I43" s="11"/>
      <c r="J43" s="11"/>
      <c r="K43" s="11"/>
      <c r="L43" s="11"/>
      <c r="M43" s="11"/>
      <c r="N43" s="11"/>
      <c r="O43" s="11"/>
      <c r="P43" s="11"/>
    </row>
    <row r="44" spans="1:10" s="6" customFormat="1" ht="18" customHeight="1">
      <c r="A44" s="15"/>
      <c r="B44" s="15"/>
      <c r="C44" s="15"/>
      <c r="D44" s="16">
        <f>SUM(D40:D43)</f>
        <v>5133287.609999999</v>
      </c>
      <c r="E44" s="16"/>
      <c r="F44" s="16">
        <f>SUM(F40:F43)</f>
        <v>5409878.31</v>
      </c>
      <c r="H44" s="10"/>
      <c r="J44" s="11"/>
    </row>
    <row r="45" spans="1:16" s="6" customFormat="1" ht="18" customHeight="1" thickBot="1">
      <c r="A45" s="17" t="s">
        <v>62</v>
      </c>
      <c r="B45" s="17"/>
      <c r="C45" s="17"/>
      <c r="D45" s="18">
        <f>SUM(D34,D37,D44)</f>
        <v>6895622.789999999</v>
      </c>
      <c r="E45" s="18"/>
      <c r="F45" s="18">
        <f>SUM(F34,F37,F44)</f>
        <v>7199081.819999999</v>
      </c>
      <c r="G45" s="8"/>
      <c r="H45" s="10"/>
      <c r="I45" s="8"/>
      <c r="J45" s="11"/>
      <c r="K45" s="7"/>
      <c r="L45" s="7"/>
      <c r="M45" s="7"/>
      <c r="N45" s="7"/>
      <c r="O45" s="7"/>
      <c r="P45" s="7"/>
    </row>
    <row r="46" ht="14.25">
      <c r="J46" s="11"/>
    </row>
    <row r="47" ht="14.25">
      <c r="J47" s="11"/>
    </row>
    <row r="48" ht="14.25">
      <c r="J48" s="11"/>
    </row>
    <row r="49" spans="1:10" ht="15">
      <c r="A49" s="24" t="s">
        <v>63</v>
      </c>
      <c r="B49" s="24"/>
      <c r="C49" s="24"/>
      <c r="D49" s="24"/>
      <c r="E49" s="24"/>
      <c r="F49" s="24"/>
      <c r="J49" s="11"/>
    </row>
    <row r="50" spans="1:10" ht="15">
      <c r="A50" s="24"/>
      <c r="B50" s="24"/>
      <c r="C50" s="24"/>
      <c r="D50" s="24"/>
      <c r="E50" s="24"/>
      <c r="F50" s="24"/>
      <c r="H50" s="70"/>
      <c r="J50" s="11"/>
    </row>
    <row r="51" spans="1:10" ht="15">
      <c r="A51" s="24"/>
      <c r="B51" s="24"/>
      <c r="C51" s="24"/>
      <c r="D51" s="24"/>
      <c r="E51" s="24"/>
      <c r="F51" s="24"/>
      <c r="J51" s="11"/>
    </row>
    <row r="52" spans="1:10" ht="15">
      <c r="A52" s="24" t="s">
        <v>64</v>
      </c>
      <c r="B52" s="58" t="s">
        <v>45</v>
      </c>
      <c r="C52" s="24"/>
      <c r="D52" s="25" t="s">
        <v>393</v>
      </c>
      <c r="E52" s="25"/>
      <c r="F52" s="25" t="s">
        <v>394</v>
      </c>
      <c r="J52" s="11"/>
    </row>
    <row r="53" spans="1:10" ht="14.25">
      <c r="A53" s="2" t="s">
        <v>136</v>
      </c>
      <c r="D53" s="85">
        <f>2545660.96+155068.76</f>
        <v>2700729.7199999997</v>
      </c>
      <c r="E53" s="26"/>
      <c r="F53" s="85">
        <v>2359806.68</v>
      </c>
      <c r="J53" s="11"/>
    </row>
    <row r="54" spans="1:10" s="6" customFormat="1" ht="14.25" customHeight="1">
      <c r="A54" s="6" t="s">
        <v>65</v>
      </c>
      <c r="B54" s="9"/>
      <c r="C54" s="5"/>
      <c r="D54" s="10">
        <v>-155068.76</v>
      </c>
      <c r="E54" s="10"/>
      <c r="F54" s="10">
        <v>-142848.75</v>
      </c>
      <c r="G54" s="5"/>
      <c r="I54" s="5"/>
      <c r="J54" s="11"/>
    </row>
    <row r="55" spans="1:10" s="6" customFormat="1" ht="14.25" customHeight="1">
      <c r="A55" s="12" t="s">
        <v>137</v>
      </c>
      <c r="B55" s="21"/>
      <c r="C55" s="12"/>
      <c r="D55" s="13">
        <v>881430.3</v>
      </c>
      <c r="E55" s="13"/>
      <c r="F55" s="13">
        <v>673954.97</v>
      </c>
      <c r="G55" s="5"/>
      <c r="I55" s="5"/>
      <c r="J55" s="11"/>
    </row>
    <row r="56" spans="1:10" ht="14.25" customHeight="1" thickBot="1">
      <c r="A56" s="29" t="s">
        <v>138</v>
      </c>
      <c r="B56" s="82" t="s">
        <v>188</v>
      </c>
      <c r="C56" s="30"/>
      <c r="D56" s="31">
        <f>SUM(D53,D54)-D55</f>
        <v>1664230.66</v>
      </c>
      <c r="E56" s="31"/>
      <c r="F56" s="69">
        <f>SUM(F53,F54)-F55</f>
        <v>1543002.9600000002</v>
      </c>
      <c r="J56" s="11"/>
    </row>
    <row r="57" spans="2:10" ht="14.25">
      <c r="B57" s="27"/>
      <c r="D57" s="26"/>
      <c r="E57" s="26"/>
      <c r="F57" s="68"/>
      <c r="J57" s="11"/>
    </row>
    <row r="58" spans="2:10" ht="14.25">
      <c r="B58" s="27"/>
      <c r="D58" s="26"/>
      <c r="E58" s="26"/>
      <c r="F58" s="68"/>
      <c r="J58" s="11"/>
    </row>
    <row r="59" spans="1:10" ht="14.25">
      <c r="A59" s="2" t="s">
        <v>66</v>
      </c>
      <c r="B59" s="27"/>
      <c r="D59" s="26">
        <v>918827.8</v>
      </c>
      <c r="E59" s="26"/>
      <c r="F59" s="26">
        <v>912031.4</v>
      </c>
      <c r="J59" s="11"/>
    </row>
    <row r="60" spans="1:10" ht="14.25">
      <c r="A60" s="2" t="s">
        <v>67</v>
      </c>
      <c r="B60" s="65" t="s">
        <v>193</v>
      </c>
      <c r="D60" s="26">
        <v>4383600.45</v>
      </c>
      <c r="E60" s="26"/>
      <c r="F60" s="26">
        <v>4500122</v>
      </c>
      <c r="J60" s="11"/>
    </row>
    <row r="61" spans="1:10" ht="14.25">
      <c r="A61" s="32" t="s">
        <v>68</v>
      </c>
      <c r="B61" s="61" t="s">
        <v>197</v>
      </c>
      <c r="C61" s="32"/>
      <c r="D61" s="91">
        <v>3164328.25</v>
      </c>
      <c r="E61" s="34"/>
      <c r="F61" s="91">
        <v>2699318.77</v>
      </c>
      <c r="J61" s="11"/>
    </row>
    <row r="62" spans="1:10" ht="15">
      <c r="A62" s="35" t="s">
        <v>69</v>
      </c>
      <c r="B62" s="37"/>
      <c r="C62" s="35"/>
      <c r="D62" s="36">
        <f>SUM(D59:D61)</f>
        <v>8466756.5</v>
      </c>
      <c r="E62" s="36"/>
      <c r="F62" s="92">
        <f>SUM(F59:F61)</f>
        <v>8111472.17</v>
      </c>
      <c r="J62" s="11"/>
    </row>
    <row r="63" spans="1:10" ht="15.75" thickBot="1">
      <c r="A63" s="29" t="s">
        <v>70</v>
      </c>
      <c r="B63" s="38"/>
      <c r="C63" s="29"/>
      <c r="D63" s="31">
        <f>SUM(D62,D56)</f>
        <v>10130987.16</v>
      </c>
      <c r="E63" s="31"/>
      <c r="F63" s="69">
        <f>SUM(F62,F56)</f>
        <v>9654475.13</v>
      </c>
      <c r="J63" s="11"/>
    </row>
    <row r="64" spans="2:6" ht="14.25">
      <c r="B64" s="27"/>
      <c r="D64" s="26"/>
      <c r="E64" s="26"/>
      <c r="F64" s="68"/>
    </row>
    <row r="65" spans="2:6" ht="14.25">
      <c r="B65" s="27"/>
      <c r="D65" s="26"/>
      <c r="E65" s="26"/>
      <c r="F65" s="68"/>
    </row>
    <row r="66" spans="1:6" ht="15">
      <c r="A66" s="24" t="s">
        <v>71</v>
      </c>
      <c r="B66" s="27"/>
      <c r="D66" s="26"/>
      <c r="E66" s="26"/>
      <c r="F66" s="68"/>
    </row>
    <row r="67" spans="1:10" ht="14.25">
      <c r="A67" s="64" t="s">
        <v>72</v>
      </c>
      <c r="B67" s="65" t="s">
        <v>24</v>
      </c>
      <c r="D67" s="26">
        <v>7065481.24</v>
      </c>
      <c r="E67" s="26"/>
      <c r="F67" s="26">
        <v>7028703.68</v>
      </c>
      <c r="J67" s="26"/>
    </row>
    <row r="68" spans="1:10" ht="14.25">
      <c r="A68" s="64" t="s">
        <v>73</v>
      </c>
      <c r="B68" s="27"/>
      <c r="D68" s="26">
        <v>394560</v>
      </c>
      <c r="E68" s="26"/>
      <c r="F68" s="26">
        <v>392041.85</v>
      </c>
      <c r="J68" s="26"/>
    </row>
    <row r="69" spans="1:10" ht="14.25">
      <c r="A69" s="64" t="s">
        <v>74</v>
      </c>
      <c r="B69" s="27"/>
      <c r="D69" s="66">
        <f>6812.82+7327.8</f>
        <v>14140.619999999999</v>
      </c>
      <c r="E69" s="26"/>
      <c r="F69" s="66">
        <v>12632.650000000001</v>
      </c>
      <c r="J69" s="26"/>
    </row>
    <row r="70" spans="1:10" ht="14.25">
      <c r="A70" s="64" t="s">
        <v>142</v>
      </c>
      <c r="B70" s="65" t="s">
        <v>25</v>
      </c>
      <c r="D70" s="68">
        <v>-14959.7</v>
      </c>
      <c r="E70" s="26"/>
      <c r="F70" s="26">
        <v>35652.35</v>
      </c>
      <c r="J70" s="26"/>
    </row>
    <row r="71" spans="1:10" ht="14.25">
      <c r="A71" s="64" t="s">
        <v>75</v>
      </c>
      <c r="B71" s="27"/>
      <c r="D71" s="26">
        <v>835944.55</v>
      </c>
      <c r="E71" s="26"/>
      <c r="F71" s="26">
        <v>829221.12</v>
      </c>
      <c r="J71" s="26"/>
    </row>
    <row r="72" spans="1:10" ht="14.25">
      <c r="A72" s="64" t="s">
        <v>398</v>
      </c>
      <c r="B72" s="65" t="s">
        <v>26</v>
      </c>
      <c r="D72" s="26">
        <v>118117</v>
      </c>
      <c r="E72" s="26"/>
      <c r="F72" s="26">
        <v>74004.16</v>
      </c>
      <c r="J72" s="26"/>
    </row>
    <row r="73" spans="1:10" ht="14.25">
      <c r="A73" s="64" t="s">
        <v>143</v>
      </c>
      <c r="B73" s="27"/>
      <c r="D73" s="26">
        <v>159705.17</v>
      </c>
      <c r="E73" s="26"/>
      <c r="F73" s="26">
        <v>220357.95</v>
      </c>
      <c r="J73" s="26"/>
    </row>
    <row r="74" spans="1:10" ht="14.25">
      <c r="A74" s="64" t="s">
        <v>76</v>
      </c>
      <c r="B74" s="65" t="s">
        <v>27</v>
      </c>
      <c r="D74" s="26">
        <v>7140.25</v>
      </c>
      <c r="E74" s="26"/>
      <c r="F74" s="26">
        <v>5711</v>
      </c>
      <c r="J74" s="26"/>
    </row>
    <row r="75" spans="1:10" ht="14.25">
      <c r="A75" s="64" t="s">
        <v>144</v>
      </c>
      <c r="B75" s="27"/>
      <c r="D75" s="26">
        <v>1264382.95</v>
      </c>
      <c r="E75" s="26"/>
      <c r="F75" s="26">
        <v>1169169.64</v>
      </c>
      <c r="J75" s="26"/>
    </row>
    <row r="76" spans="1:10" ht="14.25">
      <c r="A76" s="64" t="s">
        <v>77</v>
      </c>
      <c r="B76" s="65" t="s">
        <v>28</v>
      </c>
      <c r="D76" s="26">
        <v>97345.1</v>
      </c>
      <c r="E76" s="26"/>
      <c r="F76" s="26">
        <v>86696.3</v>
      </c>
      <c r="J76" s="26"/>
    </row>
    <row r="77" spans="1:10" ht="14.25">
      <c r="A77" s="64" t="s">
        <v>78</v>
      </c>
      <c r="B77" s="65" t="s">
        <v>30</v>
      </c>
      <c r="D77" s="26">
        <v>334412.09</v>
      </c>
      <c r="E77" s="26"/>
      <c r="F77" s="26">
        <v>162453.4</v>
      </c>
      <c r="J77" s="26"/>
    </row>
    <row r="78" spans="1:10" ht="14.25">
      <c r="A78" s="64" t="s">
        <v>79</v>
      </c>
      <c r="B78" s="65" t="s">
        <v>31</v>
      </c>
      <c r="D78" s="68">
        <v>1205.25</v>
      </c>
      <c r="E78" s="26"/>
      <c r="F78" s="68">
        <v>47847.05</v>
      </c>
      <c r="J78" s="26"/>
    </row>
    <row r="79" spans="1:10" ht="15">
      <c r="A79" s="35" t="s">
        <v>80</v>
      </c>
      <c r="B79" s="37"/>
      <c r="C79" s="35"/>
      <c r="D79" s="36">
        <f>SUM(D67:D78)</f>
        <v>10277474.52</v>
      </c>
      <c r="E79" s="36"/>
      <c r="F79" s="92">
        <f>SUM(F67:F78)</f>
        <v>10064491.150000002</v>
      </c>
      <c r="J79" s="26"/>
    </row>
    <row r="80" spans="1:10" ht="15.75" thickBot="1">
      <c r="A80" s="29" t="s">
        <v>81</v>
      </c>
      <c r="B80" s="38"/>
      <c r="C80" s="29"/>
      <c r="D80" s="31">
        <f>SUM(D63-D79)</f>
        <v>-146487.3599999994</v>
      </c>
      <c r="E80" s="31"/>
      <c r="F80" s="69">
        <f>SUM(F63-F79)</f>
        <v>-410016.0200000014</v>
      </c>
      <c r="J80" s="26"/>
    </row>
    <row r="81" spans="2:6" ht="14.25">
      <c r="B81" s="27"/>
      <c r="D81" s="26"/>
      <c r="E81" s="26"/>
      <c r="F81" s="68"/>
    </row>
    <row r="82" spans="2:6" ht="14.25">
      <c r="B82" s="27"/>
      <c r="D82" s="26"/>
      <c r="E82" s="26"/>
      <c r="F82" s="68"/>
    </row>
    <row r="83" spans="1:10" ht="14.25">
      <c r="A83" s="64" t="s">
        <v>82</v>
      </c>
      <c r="B83" s="65" t="s">
        <v>213</v>
      </c>
      <c r="D83" s="68">
        <v>-3399.51</v>
      </c>
      <c r="E83" s="26"/>
      <c r="F83" s="68">
        <v>-3181.84</v>
      </c>
      <c r="J83" s="26"/>
    </row>
    <row r="84" spans="1:10" ht="14.25">
      <c r="A84" s="64" t="s">
        <v>83</v>
      </c>
      <c r="B84" s="65" t="s">
        <v>255</v>
      </c>
      <c r="D84" s="26">
        <v>-126703.83</v>
      </c>
      <c r="E84" s="26"/>
      <c r="F84" s="26">
        <v>-107307.75</v>
      </c>
      <c r="J84" s="26"/>
    </row>
    <row r="85" spans="1:10" ht="15.75" thickBot="1">
      <c r="A85" s="29" t="s">
        <v>84</v>
      </c>
      <c r="B85" s="38"/>
      <c r="C85" s="29"/>
      <c r="D85" s="69">
        <f>SUM(D80,D83,D84)</f>
        <v>-276590.69999999943</v>
      </c>
      <c r="E85" s="69">
        <f>SUM(E80,E83,E84)</f>
        <v>0</v>
      </c>
      <c r="F85" s="69">
        <f>SUM(F80,F83,F84)</f>
        <v>-520505.61000000144</v>
      </c>
      <c r="J85" s="26"/>
    </row>
    <row r="86" spans="1:6" ht="15">
      <c r="A86" s="24"/>
      <c r="B86" s="27"/>
      <c r="D86" s="26"/>
      <c r="E86" s="26"/>
      <c r="F86" s="68"/>
    </row>
    <row r="87" spans="1:6" ht="15">
      <c r="A87" s="24" t="s">
        <v>59</v>
      </c>
      <c r="B87" s="65" t="s">
        <v>256</v>
      </c>
      <c r="D87" s="26"/>
      <c r="E87" s="26"/>
      <c r="F87" s="68"/>
    </row>
    <row r="88" spans="1:10" ht="14.25">
      <c r="A88" s="64" t="s">
        <v>399</v>
      </c>
      <c r="B88" s="27"/>
      <c r="D88" s="26">
        <v>0</v>
      </c>
      <c r="E88" s="26"/>
      <c r="F88" s="26">
        <v>50830.41</v>
      </c>
      <c r="J88" s="26"/>
    </row>
    <row r="89" spans="1:10" ht="15.75" thickBot="1">
      <c r="A89" s="29" t="s">
        <v>85</v>
      </c>
      <c r="B89" s="38"/>
      <c r="C89" s="29"/>
      <c r="D89" s="31">
        <f>SUM(D85,D88:D88)</f>
        <v>-276590.69999999943</v>
      </c>
      <c r="E89" s="31"/>
      <c r="F89" s="69">
        <f>SUM(F85,F88:F88)</f>
        <v>-469675.20000000147</v>
      </c>
      <c r="J89" s="26"/>
    </row>
    <row r="90" spans="1:6" ht="14.25">
      <c r="A90" s="54"/>
      <c r="B90" s="27"/>
      <c r="D90" s="26"/>
      <c r="E90" s="26"/>
      <c r="F90" s="68"/>
    </row>
    <row r="91" spans="1:6" ht="15">
      <c r="A91" s="24" t="s">
        <v>145</v>
      </c>
      <c r="B91" s="27"/>
      <c r="D91" s="26"/>
      <c r="E91" s="26"/>
      <c r="F91" s="68"/>
    </row>
    <row r="92" spans="1:10" ht="14.25">
      <c r="A92" s="54" t="s">
        <v>400</v>
      </c>
      <c r="B92" s="27"/>
      <c r="D92" s="68">
        <v>25000</v>
      </c>
      <c r="E92" s="26"/>
      <c r="F92" s="68">
        <v>48937.5</v>
      </c>
      <c r="J92" s="26"/>
    </row>
    <row r="93" spans="1:6" ht="14.25">
      <c r="A93" s="54"/>
      <c r="B93" s="27"/>
      <c r="D93" s="68"/>
      <c r="E93" s="26"/>
      <c r="F93" s="68"/>
    </row>
    <row r="94" spans="1:10" ht="14.25">
      <c r="A94" s="78" t="s">
        <v>61</v>
      </c>
      <c r="B94" s="33"/>
      <c r="C94" s="32"/>
      <c r="D94" s="74">
        <v>251590.7</v>
      </c>
      <c r="E94" s="34"/>
      <c r="F94" s="74">
        <v>420737.7</v>
      </c>
      <c r="J94" s="26"/>
    </row>
    <row r="95" spans="1:6" ht="15.75" thickBot="1">
      <c r="A95" s="76"/>
      <c r="B95" s="38"/>
      <c r="C95" s="29"/>
      <c r="D95" s="69">
        <f>SUM(D89,D92:D94)</f>
        <v>5.820766091346741E-10</v>
      </c>
      <c r="E95" s="69">
        <f>SUM(E89,E92:E94)</f>
        <v>0</v>
      </c>
      <c r="F95" s="69">
        <f>SUM(F89,F92:F94)</f>
        <v>-1.4551915228366852E-09</v>
      </c>
    </row>
    <row r="96" spans="2:6" ht="14.25">
      <c r="B96" s="27"/>
      <c r="D96" s="26"/>
      <c r="E96" s="26"/>
      <c r="F96" s="26"/>
    </row>
    <row r="97" spans="2:6" ht="14.25">
      <c r="B97" s="27"/>
      <c r="D97" s="26"/>
      <c r="E97" s="26"/>
      <c r="F97" s="26"/>
    </row>
    <row r="98" spans="2:6" ht="14.25">
      <c r="B98" s="27"/>
      <c r="D98" s="26"/>
      <c r="E98" s="26"/>
      <c r="F98" s="26"/>
    </row>
    <row r="99" spans="2:6" ht="14.25">
      <c r="B99" s="27"/>
      <c r="D99" s="26"/>
      <c r="E99" s="26"/>
      <c r="F99" s="26"/>
    </row>
    <row r="100" spans="1:2" ht="15">
      <c r="A100" s="24" t="s">
        <v>86</v>
      </c>
      <c r="B100" s="27"/>
    </row>
    <row r="101" spans="1:2" ht="15">
      <c r="A101" s="123"/>
      <c r="B101" s="27"/>
    </row>
    <row r="102" spans="1:2" ht="15">
      <c r="A102" s="24" t="s">
        <v>87</v>
      </c>
      <c r="B102" s="27"/>
    </row>
    <row r="103" spans="1:8" ht="15">
      <c r="A103" s="123"/>
      <c r="B103" s="27"/>
      <c r="D103" s="25" t="s">
        <v>393</v>
      </c>
      <c r="E103" s="25"/>
      <c r="F103" s="25" t="s">
        <v>394</v>
      </c>
      <c r="H103" s="25"/>
    </row>
    <row r="104" spans="1:10" ht="14.25">
      <c r="A104" s="64" t="s">
        <v>401</v>
      </c>
      <c r="B104" s="27"/>
      <c r="D104" s="85">
        <f>D89</f>
        <v>-276590.69999999943</v>
      </c>
      <c r="E104" s="68"/>
      <c r="F104" s="85">
        <v>-469675.2</v>
      </c>
      <c r="H104" s="85"/>
      <c r="J104" s="26"/>
    </row>
    <row r="105" spans="1:10" ht="14.25">
      <c r="A105" s="64" t="s">
        <v>399</v>
      </c>
      <c r="B105" s="27"/>
      <c r="D105" s="85">
        <v>0</v>
      </c>
      <c r="E105" s="68"/>
      <c r="F105" s="85">
        <v>-50830.41</v>
      </c>
      <c r="H105" s="68"/>
      <c r="J105" s="26"/>
    </row>
    <row r="106" spans="1:10" ht="14.25">
      <c r="A106" s="64" t="s">
        <v>88</v>
      </c>
      <c r="B106" s="27"/>
      <c r="D106" s="68">
        <v>334412.09</v>
      </c>
      <c r="E106" s="68"/>
      <c r="F106" s="68">
        <v>162453.4</v>
      </c>
      <c r="H106" s="68"/>
      <c r="J106" s="26"/>
    </row>
    <row r="107" spans="1:10" ht="14.25">
      <c r="A107" s="64" t="s">
        <v>146</v>
      </c>
      <c r="B107" s="27"/>
      <c r="D107" s="68">
        <v>144802.55</v>
      </c>
      <c r="E107" s="68"/>
      <c r="F107" s="68">
        <v>143291</v>
      </c>
      <c r="H107" s="68"/>
      <c r="J107" s="26"/>
    </row>
    <row r="108" spans="2:10" ht="14.25">
      <c r="B108" s="27"/>
      <c r="D108" s="68"/>
      <c r="E108" s="68"/>
      <c r="F108" s="68"/>
      <c r="H108" s="68"/>
      <c r="J108" s="26"/>
    </row>
    <row r="109" spans="2:10" ht="14.25">
      <c r="B109" s="27"/>
      <c r="D109" s="68"/>
      <c r="E109" s="68"/>
      <c r="F109" s="68"/>
      <c r="H109" s="68"/>
      <c r="J109" s="26"/>
    </row>
    <row r="110" spans="1:10" ht="14.25">
      <c r="A110" s="54" t="s">
        <v>402</v>
      </c>
      <c r="B110" s="27"/>
      <c r="D110" s="68">
        <v>-43202.79</v>
      </c>
      <c r="E110" s="68"/>
      <c r="F110" s="68">
        <v>124045.51</v>
      </c>
      <c r="H110" s="68"/>
      <c r="J110" s="26"/>
    </row>
    <row r="111" spans="1:10" ht="14.25">
      <c r="A111" s="54" t="s">
        <v>403</v>
      </c>
      <c r="B111" s="27"/>
      <c r="D111" s="68">
        <v>4852.34</v>
      </c>
      <c r="E111" s="68"/>
      <c r="F111" s="68">
        <v>-2379.02</v>
      </c>
      <c r="H111" s="68"/>
      <c r="J111" s="26"/>
    </row>
    <row r="112" spans="1:10" ht="14.25">
      <c r="A112" s="64" t="s">
        <v>404</v>
      </c>
      <c r="B112" s="27"/>
      <c r="D112" s="68">
        <v>134598.91</v>
      </c>
      <c r="E112" s="68"/>
      <c r="F112" s="68">
        <v>-208333.46</v>
      </c>
      <c r="H112" s="68"/>
      <c r="J112" s="26"/>
    </row>
    <row r="113" spans="1:10" ht="14.25">
      <c r="A113" s="64" t="s">
        <v>139</v>
      </c>
      <c r="B113" s="27"/>
      <c r="D113" s="68">
        <v>-52294.99</v>
      </c>
      <c r="E113" s="68"/>
      <c r="F113" s="68">
        <v>43895.63</v>
      </c>
      <c r="H113" s="68"/>
      <c r="J113" s="26"/>
    </row>
    <row r="114" spans="1:10" ht="14.25">
      <c r="A114" s="54" t="s">
        <v>405</v>
      </c>
      <c r="B114" s="27"/>
      <c r="D114" s="68">
        <v>25426.66</v>
      </c>
      <c r="E114" s="68"/>
      <c r="F114" s="68">
        <v>457784.61</v>
      </c>
      <c r="H114" s="68"/>
      <c r="J114" s="26"/>
    </row>
    <row r="115" spans="1:12" ht="15.75" thickBot="1">
      <c r="A115" s="29" t="s">
        <v>406</v>
      </c>
      <c r="B115" s="38"/>
      <c r="C115" s="29"/>
      <c r="D115" s="69">
        <f>SUM(D104:D107,D110:D114)</f>
        <v>272004.0700000006</v>
      </c>
      <c r="E115" s="69"/>
      <c r="F115" s="69">
        <f>SUM(F110:F114,F104:F107)</f>
        <v>200252.05999999994</v>
      </c>
      <c r="H115" s="68"/>
      <c r="J115" s="26"/>
      <c r="L115" s="26"/>
    </row>
    <row r="116" spans="2:10" ht="14.25">
      <c r="B116" s="27"/>
      <c r="D116" s="68"/>
      <c r="E116" s="68"/>
      <c r="F116" s="68"/>
      <c r="H116" s="68"/>
      <c r="J116" s="26"/>
    </row>
    <row r="117" spans="2:10" ht="14.25">
      <c r="B117" s="27"/>
      <c r="D117" s="68"/>
      <c r="E117" s="68"/>
      <c r="F117" s="68"/>
      <c r="H117" s="68"/>
      <c r="J117" s="26"/>
    </row>
    <row r="118" spans="1:10" ht="15">
      <c r="A118" s="24" t="s">
        <v>90</v>
      </c>
      <c r="B118" s="27"/>
      <c r="D118" s="68"/>
      <c r="E118" s="68"/>
      <c r="F118" s="68"/>
      <c r="H118" s="68"/>
      <c r="J118" s="26"/>
    </row>
    <row r="119" spans="1:10" ht="12.75" customHeight="1">
      <c r="A119" s="24"/>
      <c r="B119" s="27"/>
      <c r="D119" s="68"/>
      <c r="E119" s="68"/>
      <c r="F119" s="68"/>
      <c r="H119" s="68"/>
      <c r="J119" s="26"/>
    </row>
    <row r="120" spans="1:10" ht="14.25">
      <c r="A120" s="64" t="s">
        <v>91</v>
      </c>
      <c r="B120" s="27"/>
      <c r="D120" s="68">
        <v>-138414.09</v>
      </c>
      <c r="E120" s="68"/>
      <c r="F120" s="68">
        <v>-173561.4</v>
      </c>
      <c r="H120" s="68"/>
      <c r="J120" s="26"/>
    </row>
    <row r="121" spans="1:10" ht="14.25">
      <c r="A121" s="70" t="s">
        <v>410</v>
      </c>
      <c r="B121" s="27"/>
      <c r="D121" s="68">
        <v>-66061.55</v>
      </c>
      <c r="E121" s="68"/>
      <c r="F121" s="68">
        <v>0</v>
      </c>
      <c r="H121" s="68"/>
      <c r="J121" s="26"/>
    </row>
    <row r="122" spans="1:10" ht="14.25">
      <c r="A122" s="64" t="s">
        <v>407</v>
      </c>
      <c r="B122" s="116"/>
      <c r="C122" s="67"/>
      <c r="D122" s="68">
        <v>0</v>
      </c>
      <c r="E122" s="68"/>
      <c r="F122" s="68">
        <v>90333.86</v>
      </c>
      <c r="H122" s="68"/>
      <c r="J122" s="26"/>
    </row>
    <row r="123" spans="1:10" ht="14.25">
      <c r="A123" s="54" t="s">
        <v>408</v>
      </c>
      <c r="B123" s="27"/>
      <c r="D123" s="68">
        <v>0</v>
      </c>
      <c r="E123" s="68"/>
      <c r="F123" s="68">
        <v>50830.41</v>
      </c>
      <c r="H123" s="68"/>
      <c r="J123" s="26"/>
    </row>
    <row r="124" spans="1:12" ht="15.75" thickBot="1">
      <c r="A124" s="29" t="s">
        <v>89</v>
      </c>
      <c r="B124" s="38"/>
      <c r="C124" s="29"/>
      <c r="D124" s="69">
        <f>SUM(D120:D123)</f>
        <v>-204475.64</v>
      </c>
      <c r="E124" s="69"/>
      <c r="F124" s="69">
        <f>SUM(F120:F123)</f>
        <v>-32397.12999999999</v>
      </c>
      <c r="H124" s="68"/>
      <c r="J124" s="26"/>
      <c r="L124" s="26"/>
    </row>
    <row r="125" spans="2:10" ht="14.25">
      <c r="B125" s="27"/>
      <c r="D125" s="68"/>
      <c r="E125" s="68"/>
      <c r="F125" s="68"/>
      <c r="H125" s="68"/>
      <c r="J125" s="26"/>
    </row>
    <row r="126" spans="4:10" ht="14.25">
      <c r="D126" s="67"/>
      <c r="F126" s="67"/>
      <c r="H126" s="68"/>
      <c r="J126" s="26"/>
    </row>
    <row r="127" spans="1:10" ht="15">
      <c r="A127" s="24" t="s">
        <v>147</v>
      </c>
      <c r="B127" s="27"/>
      <c r="D127" s="68"/>
      <c r="E127" s="26"/>
      <c r="F127" s="68"/>
      <c r="H127" s="68"/>
      <c r="J127" s="26"/>
    </row>
    <row r="128" spans="1:10" ht="15">
      <c r="A128" s="24"/>
      <c r="B128" s="27"/>
      <c r="D128" s="68"/>
      <c r="E128" s="26"/>
      <c r="F128" s="68"/>
      <c r="H128" s="68"/>
      <c r="J128" s="26"/>
    </row>
    <row r="129" spans="1:10" ht="14.25">
      <c r="A129" s="64" t="s">
        <v>92</v>
      </c>
      <c r="B129" s="27"/>
      <c r="D129" s="68">
        <f>F130</f>
        <v>4241367.78</v>
      </c>
      <c r="E129" s="26"/>
      <c r="F129" s="68">
        <v>4073512.85</v>
      </c>
      <c r="H129" s="68"/>
      <c r="J129" s="26"/>
    </row>
    <row r="130" spans="1:10" ht="14.25">
      <c r="A130" s="64" t="s">
        <v>93</v>
      </c>
      <c r="B130" s="27"/>
      <c r="D130" s="68">
        <f>D11</f>
        <v>4308896.21</v>
      </c>
      <c r="E130" s="26"/>
      <c r="F130" s="68">
        <v>4241367.78</v>
      </c>
      <c r="H130" s="68"/>
      <c r="J130" s="26"/>
    </row>
    <row r="131" spans="1:10" ht="15.75" thickBot="1">
      <c r="A131" s="29" t="s">
        <v>411</v>
      </c>
      <c r="B131" s="38"/>
      <c r="C131" s="29"/>
      <c r="D131" s="69">
        <f>D130-D129</f>
        <v>67528.4299999997</v>
      </c>
      <c r="E131" s="31"/>
      <c r="F131" s="69">
        <f>F130-F129</f>
        <v>167854.93000000017</v>
      </c>
      <c r="H131" s="68"/>
      <c r="J131" s="26"/>
    </row>
    <row r="132" spans="8:10" ht="9" customHeight="1">
      <c r="H132" s="68"/>
      <c r="J132" s="26"/>
    </row>
    <row r="133" spans="1:10" ht="48.75" customHeight="1">
      <c r="A133" s="153" t="s">
        <v>540</v>
      </c>
      <c r="B133" s="153"/>
      <c r="C133" s="153"/>
      <c r="D133" s="153"/>
      <c r="E133" s="153"/>
      <c r="F133" s="153"/>
      <c r="G133" s="153"/>
      <c r="H133" s="153"/>
      <c r="I133" s="153"/>
      <c r="J133" s="153"/>
    </row>
    <row r="134" spans="1:10" ht="49.5" customHeight="1">
      <c r="A134" s="154" t="s">
        <v>541</v>
      </c>
      <c r="B134" s="154"/>
      <c r="C134" s="154"/>
      <c r="D134" s="154"/>
      <c r="E134" s="154"/>
      <c r="F134" s="154"/>
      <c r="G134" s="154"/>
      <c r="H134" s="154"/>
      <c r="I134" s="154"/>
      <c r="J134" s="154"/>
    </row>
    <row r="135" spans="1:10" ht="14.25">
      <c r="A135" s="131" t="s">
        <v>412</v>
      </c>
      <c r="B135" s="131"/>
      <c r="C135" s="131"/>
      <c r="D135" s="131"/>
      <c r="E135" s="131"/>
      <c r="F135" s="131"/>
      <c r="G135" s="131"/>
      <c r="H135" s="131"/>
      <c r="I135" s="131"/>
      <c r="J135" s="131"/>
    </row>
    <row r="136" ht="14.25"/>
    <row r="137" spans="2:6" ht="14.25">
      <c r="B137" s="27"/>
      <c r="D137" s="26"/>
      <c r="E137" s="26"/>
      <c r="F137" s="26"/>
    </row>
    <row r="138" spans="2:6" ht="14.25">
      <c r="B138" s="27"/>
      <c r="D138" s="26"/>
      <c r="E138" s="26"/>
      <c r="F138" s="26"/>
    </row>
    <row r="139" s="64" customFormat="1" ht="15">
      <c r="A139" s="24" t="s">
        <v>413</v>
      </c>
    </row>
    <row r="140" s="64" customFormat="1" ht="14.25"/>
    <row r="141" spans="1:16" s="64" customFormat="1" ht="15">
      <c r="A141" s="24"/>
      <c r="B141" s="24"/>
      <c r="C141" s="24"/>
      <c r="D141" s="25" t="s">
        <v>94</v>
      </c>
      <c r="E141" s="24"/>
      <c r="F141" s="25" t="s">
        <v>64</v>
      </c>
      <c r="G141" s="25"/>
      <c r="H141" s="25" t="s">
        <v>95</v>
      </c>
      <c r="I141" s="25"/>
      <c r="J141" s="25" t="s">
        <v>414</v>
      </c>
      <c r="K141" s="25"/>
      <c r="L141" s="25" t="s">
        <v>96</v>
      </c>
      <c r="M141" s="88"/>
      <c r="N141" s="25" t="s">
        <v>415</v>
      </c>
      <c r="O141" s="88"/>
      <c r="P141" s="25" t="s">
        <v>97</v>
      </c>
    </row>
    <row r="142" spans="1:16" s="64" customFormat="1" ht="15">
      <c r="A142" s="24"/>
      <c r="B142" s="24"/>
      <c r="C142" s="24"/>
      <c r="D142" s="24"/>
      <c r="E142" s="24"/>
      <c r="F142" s="25"/>
      <c r="G142" s="25"/>
      <c r="H142" s="25"/>
      <c r="I142" s="25"/>
      <c r="J142" s="25" t="s">
        <v>416</v>
      </c>
      <c r="K142" s="25"/>
      <c r="L142" s="25"/>
      <c r="M142" s="88"/>
      <c r="N142" s="88"/>
      <c r="O142" s="88"/>
      <c r="P142" s="88"/>
    </row>
    <row r="143" spans="1:16" s="64" customFormat="1" ht="15">
      <c r="A143" s="24" t="s">
        <v>58</v>
      </c>
      <c r="D143" s="117"/>
      <c r="E143" s="88"/>
      <c r="F143" s="88"/>
      <c r="G143" s="88"/>
      <c r="H143" s="88"/>
      <c r="I143" s="88"/>
      <c r="J143" s="88"/>
      <c r="K143" s="88"/>
      <c r="L143" s="88"/>
      <c r="M143" s="88"/>
      <c r="N143" s="88"/>
      <c r="O143" s="88"/>
      <c r="P143" s="88"/>
    </row>
    <row r="144" spans="1:16" s="64" customFormat="1" ht="14.25">
      <c r="A144" s="64" t="s">
        <v>417</v>
      </c>
      <c r="D144" s="88"/>
      <c r="E144" s="88"/>
      <c r="F144" s="88"/>
      <c r="G144" s="88"/>
      <c r="H144" s="88"/>
      <c r="I144" s="88"/>
      <c r="J144" s="88"/>
      <c r="K144" s="88"/>
      <c r="L144" s="88"/>
      <c r="M144" s="88"/>
      <c r="N144" s="88"/>
      <c r="O144" s="88"/>
      <c r="P144" s="88"/>
    </row>
    <row r="145" spans="1:16" s="64" customFormat="1" ht="18" customHeight="1">
      <c r="A145" s="118"/>
      <c r="B145" s="41" t="s">
        <v>45</v>
      </c>
      <c r="C145" s="118"/>
      <c r="D145" s="39"/>
      <c r="E145" s="118"/>
      <c r="F145" s="39" t="s">
        <v>210</v>
      </c>
      <c r="G145" s="118"/>
      <c r="H145" s="39" t="s">
        <v>210</v>
      </c>
      <c r="I145" s="118"/>
      <c r="J145" s="39" t="s">
        <v>210</v>
      </c>
      <c r="K145" s="118"/>
      <c r="L145" s="39" t="s">
        <v>210</v>
      </c>
      <c r="M145" s="118"/>
      <c r="N145" s="39" t="s">
        <v>210</v>
      </c>
      <c r="O145" s="118"/>
      <c r="P145" s="39" t="s">
        <v>210</v>
      </c>
    </row>
    <row r="146" spans="1:16" s="64" customFormat="1" ht="14.25">
      <c r="A146" s="64" t="s">
        <v>98</v>
      </c>
      <c r="D146" s="66">
        <v>38737.9</v>
      </c>
      <c r="E146" s="66"/>
      <c r="F146" s="66"/>
      <c r="G146" s="66"/>
      <c r="H146" s="66"/>
      <c r="I146" s="66"/>
      <c r="J146" s="66"/>
      <c r="K146" s="66"/>
      <c r="L146" s="66"/>
      <c r="M146" s="66"/>
      <c r="N146" s="66">
        <v>0</v>
      </c>
      <c r="O146" s="66"/>
      <c r="P146" s="66">
        <v>38737.9</v>
      </c>
    </row>
    <row r="147" spans="1:16" s="64" customFormat="1" ht="14.25">
      <c r="A147" s="64" t="s">
        <v>418</v>
      </c>
      <c r="D147" s="66">
        <v>88005.62</v>
      </c>
      <c r="E147" s="66"/>
      <c r="F147" s="66"/>
      <c r="G147" s="66"/>
      <c r="H147" s="66"/>
      <c r="I147" s="66"/>
      <c r="J147" s="66"/>
      <c r="K147" s="66"/>
      <c r="L147" s="66"/>
      <c r="M147" s="66"/>
      <c r="N147" s="66">
        <v>0</v>
      </c>
      <c r="O147" s="66"/>
      <c r="P147" s="66">
        <v>88005.62</v>
      </c>
    </row>
    <row r="148" spans="1:16" s="64" customFormat="1" ht="14.25">
      <c r="A148" s="64" t="s">
        <v>114</v>
      </c>
      <c r="D148" s="66">
        <v>50830.41</v>
      </c>
      <c r="E148" s="66"/>
      <c r="F148" s="66">
        <v>2.55</v>
      </c>
      <c r="G148" s="66"/>
      <c r="H148" s="66"/>
      <c r="I148" s="66"/>
      <c r="J148" s="66"/>
      <c r="K148" s="66"/>
      <c r="L148" s="66">
        <v>-50832.96</v>
      </c>
      <c r="M148" s="66"/>
      <c r="N148" s="66">
        <v>-50830.409999999996</v>
      </c>
      <c r="O148" s="66"/>
      <c r="P148" s="66">
        <v>0</v>
      </c>
    </row>
    <row r="149" spans="1:16" s="64" customFormat="1" ht="14.25">
      <c r="A149" s="64" t="s">
        <v>423</v>
      </c>
      <c r="D149" s="66">
        <v>0</v>
      </c>
      <c r="E149" s="66"/>
      <c r="F149" s="66"/>
      <c r="G149" s="66"/>
      <c r="H149" s="66">
        <v>47419.3</v>
      </c>
      <c r="I149" s="66"/>
      <c r="J149" s="66"/>
      <c r="K149" s="66"/>
      <c r="L149" s="66"/>
      <c r="M149" s="66"/>
      <c r="N149" s="66">
        <v>47419.3</v>
      </c>
      <c r="O149" s="66"/>
      <c r="P149" s="66">
        <v>47419.3</v>
      </c>
    </row>
    <row r="150" spans="1:16" s="64" customFormat="1" ht="15">
      <c r="A150" s="40" t="s">
        <v>419</v>
      </c>
      <c r="B150" s="61" t="s">
        <v>368</v>
      </c>
      <c r="C150" s="118"/>
      <c r="D150" s="55">
        <v>177573.93</v>
      </c>
      <c r="E150" s="55"/>
      <c r="F150" s="55">
        <v>2.55</v>
      </c>
      <c r="G150" s="55"/>
      <c r="H150" s="55">
        <v>47419.3</v>
      </c>
      <c r="I150" s="55"/>
      <c r="J150" s="55">
        <v>0</v>
      </c>
      <c r="K150" s="55"/>
      <c r="L150" s="55">
        <v>-50832.96</v>
      </c>
      <c r="M150" s="55"/>
      <c r="N150" s="55">
        <v>-3411.1099999999933</v>
      </c>
      <c r="O150" s="55"/>
      <c r="P150" s="55">
        <v>174162.82</v>
      </c>
    </row>
    <row r="151" spans="1:16" s="64" customFormat="1" ht="15">
      <c r="A151" s="24"/>
      <c r="B151" s="65"/>
      <c r="D151" s="28"/>
      <c r="E151" s="28"/>
      <c r="F151" s="28"/>
      <c r="G151" s="28"/>
      <c r="H151" s="28"/>
      <c r="I151" s="28"/>
      <c r="J151" s="28"/>
      <c r="K151" s="28"/>
      <c r="L151" s="28"/>
      <c r="M151" s="28"/>
      <c r="N151" s="28"/>
      <c r="O151" s="28"/>
      <c r="P151" s="28"/>
    </row>
    <row r="152" spans="1:16" s="64" customFormat="1" ht="15">
      <c r="A152" s="24"/>
      <c r="B152" s="65"/>
      <c r="D152" s="28"/>
      <c r="E152" s="28"/>
      <c r="F152" s="28"/>
      <c r="G152" s="28"/>
      <c r="H152" s="28"/>
      <c r="I152" s="28"/>
      <c r="J152" s="28"/>
      <c r="K152" s="28"/>
      <c r="L152" s="28"/>
      <c r="M152" s="28"/>
      <c r="N152" s="28"/>
      <c r="O152" s="28"/>
      <c r="P152" s="28"/>
    </row>
    <row r="153" spans="1:16" s="64" customFormat="1" ht="15">
      <c r="A153" s="24" t="s">
        <v>60</v>
      </c>
      <c r="B153" s="65"/>
      <c r="D153" s="28"/>
      <c r="E153" s="28"/>
      <c r="F153" s="28"/>
      <c r="G153" s="28"/>
      <c r="H153" s="28"/>
      <c r="I153" s="28"/>
      <c r="J153" s="28"/>
      <c r="K153" s="28"/>
      <c r="L153" s="28"/>
      <c r="M153" s="28"/>
      <c r="N153" s="28"/>
      <c r="O153" s="28"/>
      <c r="P153" s="28"/>
    </row>
    <row r="154" spans="1:16" s="64" customFormat="1" ht="15">
      <c r="A154" s="24"/>
      <c r="B154" s="65"/>
      <c r="D154" s="28"/>
      <c r="E154" s="28"/>
      <c r="F154" s="28"/>
      <c r="G154" s="28"/>
      <c r="H154" s="28"/>
      <c r="I154" s="28"/>
      <c r="J154" s="28"/>
      <c r="K154" s="28"/>
      <c r="L154" s="28"/>
      <c r="M154" s="28"/>
      <c r="N154" s="28"/>
      <c r="O154" s="28"/>
      <c r="P154" s="28"/>
    </row>
    <row r="155" spans="1:16" s="64" customFormat="1" ht="14.25">
      <c r="A155" s="64" t="s">
        <v>420</v>
      </c>
      <c r="D155" s="66">
        <v>99968.8</v>
      </c>
      <c r="E155" s="66"/>
      <c r="F155" s="66">
        <v>75000</v>
      </c>
      <c r="G155" s="66"/>
      <c r="H155" s="66"/>
      <c r="I155" s="66"/>
      <c r="J155" s="66"/>
      <c r="K155" s="66"/>
      <c r="L155" s="66">
        <v>-123937.5</v>
      </c>
      <c r="M155" s="66"/>
      <c r="N155" s="66">
        <v>-48937.5</v>
      </c>
      <c r="O155" s="66"/>
      <c r="P155" s="66">
        <v>51031.3</v>
      </c>
    </row>
    <row r="156" spans="1:16" s="64" customFormat="1" ht="14.25">
      <c r="A156" s="64" t="s">
        <v>61</v>
      </c>
      <c r="B156" s="65" t="s">
        <v>184</v>
      </c>
      <c r="D156" s="66">
        <v>5736670.149999999</v>
      </c>
      <c r="E156" s="66"/>
      <c r="F156" s="66"/>
      <c r="G156" s="66"/>
      <c r="H156" s="66">
        <v>42914.56</v>
      </c>
      <c r="I156" s="66"/>
      <c r="J156" s="66">
        <v>-420737.7</v>
      </c>
      <c r="K156" s="66"/>
      <c r="L156" s="66"/>
      <c r="M156" s="66"/>
      <c r="N156" s="66">
        <v>-377823.14</v>
      </c>
      <c r="O156" s="66"/>
      <c r="P156" s="66">
        <v>5358847.01</v>
      </c>
    </row>
    <row r="157" spans="1:16" s="64" customFormat="1" ht="15.75" thickBot="1">
      <c r="A157" s="29" t="s">
        <v>421</v>
      </c>
      <c r="B157" s="29"/>
      <c r="C157" s="29"/>
      <c r="D157" s="31">
        <v>5836638.949999999</v>
      </c>
      <c r="E157" s="31">
        <v>0</v>
      </c>
      <c r="F157" s="31">
        <v>75000</v>
      </c>
      <c r="G157" s="31">
        <v>0</v>
      </c>
      <c r="H157" s="31">
        <v>42914.56</v>
      </c>
      <c r="I157" s="31">
        <v>0</v>
      </c>
      <c r="J157" s="31">
        <v>-420737.7</v>
      </c>
      <c r="K157" s="31">
        <v>0</v>
      </c>
      <c r="L157" s="31">
        <v>-123937.5</v>
      </c>
      <c r="M157" s="31">
        <v>0</v>
      </c>
      <c r="N157" s="31">
        <v>-426760.64</v>
      </c>
      <c r="O157" s="31">
        <v>0</v>
      </c>
      <c r="P157" s="31">
        <v>5409878.31</v>
      </c>
    </row>
    <row r="158" ht="14.25"/>
    <row r="159" ht="14.25"/>
    <row r="160" ht="14.25"/>
    <row r="161" ht="14.25"/>
    <row r="162" ht="15">
      <c r="A162" s="24" t="s">
        <v>422</v>
      </c>
    </row>
    <row r="163" ht="14.25"/>
    <row r="164" spans="1:16" ht="15">
      <c r="A164" s="24"/>
      <c r="B164" s="24"/>
      <c r="C164" s="24"/>
      <c r="D164" s="25" t="s">
        <v>94</v>
      </c>
      <c r="E164" s="24"/>
      <c r="F164" s="25" t="s">
        <v>64</v>
      </c>
      <c r="G164" s="25"/>
      <c r="H164" s="25" t="s">
        <v>95</v>
      </c>
      <c r="I164" s="25"/>
      <c r="J164" s="25" t="s">
        <v>414</v>
      </c>
      <c r="K164" s="25"/>
      <c r="L164" s="25" t="s">
        <v>96</v>
      </c>
      <c r="M164" s="88"/>
      <c r="N164" s="25" t="s">
        <v>415</v>
      </c>
      <c r="O164" s="88"/>
      <c r="P164" s="25" t="s">
        <v>97</v>
      </c>
    </row>
    <row r="165" spans="1:16" ht="15">
      <c r="A165" s="24"/>
      <c r="B165" s="24"/>
      <c r="C165" s="24"/>
      <c r="D165" s="24"/>
      <c r="E165" s="24"/>
      <c r="F165" s="25"/>
      <c r="G165" s="25"/>
      <c r="H165" s="25"/>
      <c r="I165" s="25"/>
      <c r="J165" s="25" t="s">
        <v>416</v>
      </c>
      <c r="K165" s="25"/>
      <c r="L165" s="25"/>
      <c r="M165" s="88"/>
      <c r="N165" s="88"/>
      <c r="O165" s="88"/>
      <c r="P165" s="88"/>
    </row>
    <row r="166" spans="1:16" ht="15">
      <c r="A166" s="24" t="s">
        <v>58</v>
      </c>
      <c r="D166" s="100"/>
      <c r="E166" s="23"/>
      <c r="F166" s="23"/>
      <c r="G166" s="23"/>
      <c r="H166" s="23"/>
      <c r="I166" s="23"/>
      <c r="J166" s="23"/>
      <c r="K166" s="23"/>
      <c r="L166" s="23"/>
      <c r="M166" s="23"/>
      <c r="N166" s="23"/>
      <c r="O166" s="23"/>
      <c r="P166" s="23"/>
    </row>
    <row r="167" spans="1:16" ht="14.25">
      <c r="A167" s="64" t="s">
        <v>417</v>
      </c>
      <c r="D167" s="23"/>
      <c r="E167" s="23"/>
      <c r="F167" s="23"/>
      <c r="G167" s="23"/>
      <c r="H167" s="23"/>
      <c r="I167" s="23"/>
      <c r="J167" s="23"/>
      <c r="K167" s="23"/>
      <c r="L167" s="23"/>
      <c r="M167" s="23"/>
      <c r="N167" s="23"/>
      <c r="O167" s="23"/>
      <c r="P167" s="23"/>
    </row>
    <row r="168" spans="1:16" ht="18" customHeight="1">
      <c r="A168" s="32"/>
      <c r="B168" s="41" t="s">
        <v>45</v>
      </c>
      <c r="C168" s="32"/>
      <c r="D168" s="39"/>
      <c r="E168" s="32"/>
      <c r="F168" s="39" t="s">
        <v>210</v>
      </c>
      <c r="G168" s="32"/>
      <c r="H168" s="39" t="s">
        <v>210</v>
      </c>
      <c r="I168" s="32"/>
      <c r="J168" s="39" t="s">
        <v>210</v>
      </c>
      <c r="K168" s="32"/>
      <c r="L168" s="39" t="s">
        <v>210</v>
      </c>
      <c r="M168" s="32"/>
      <c r="N168" s="39" t="s">
        <v>210</v>
      </c>
      <c r="O168" s="32"/>
      <c r="P168" s="39" t="s">
        <v>210</v>
      </c>
    </row>
    <row r="169" spans="1:16" ht="14.25">
      <c r="A169" s="64" t="s">
        <v>98</v>
      </c>
      <c r="D169" s="26">
        <v>38737.9</v>
      </c>
      <c r="E169" s="26"/>
      <c r="F169" s="26"/>
      <c r="G169" s="26"/>
      <c r="H169" s="26"/>
      <c r="I169" s="26"/>
      <c r="J169" s="26"/>
      <c r="K169" s="26"/>
      <c r="L169" s="26"/>
      <c r="M169" s="26"/>
      <c r="N169" s="68">
        <f>F169+L169</f>
        <v>0</v>
      </c>
      <c r="O169" s="26"/>
      <c r="P169" s="26">
        <f>D169+N169</f>
        <v>38737.9</v>
      </c>
    </row>
    <row r="170" spans="1:16" s="67" customFormat="1" ht="14.25">
      <c r="A170" s="64" t="s">
        <v>418</v>
      </c>
      <c r="D170" s="68">
        <v>88005.62</v>
      </c>
      <c r="E170" s="68"/>
      <c r="F170" s="68"/>
      <c r="G170" s="68"/>
      <c r="H170" s="68"/>
      <c r="I170" s="68"/>
      <c r="J170" s="68"/>
      <c r="K170" s="68"/>
      <c r="L170" s="68"/>
      <c r="M170" s="68"/>
      <c r="N170" s="68">
        <f>F170+L170</f>
        <v>0</v>
      </c>
      <c r="O170" s="68"/>
      <c r="P170" s="26">
        <f>D170+N170</f>
        <v>88005.62</v>
      </c>
    </row>
    <row r="171" spans="1:16" s="67" customFormat="1" ht="14.25">
      <c r="A171" s="64" t="s">
        <v>423</v>
      </c>
      <c r="D171" s="68">
        <v>47419.3</v>
      </c>
      <c r="E171" s="68"/>
      <c r="F171" s="68"/>
      <c r="G171" s="68"/>
      <c r="H171" s="68"/>
      <c r="I171" s="68"/>
      <c r="J171" s="68"/>
      <c r="K171" s="68"/>
      <c r="L171" s="68"/>
      <c r="M171" s="68"/>
      <c r="N171" s="68">
        <f>F171+L171</f>
        <v>0</v>
      </c>
      <c r="O171" s="68"/>
      <c r="P171" s="26">
        <f>D171+N171</f>
        <v>47419.3</v>
      </c>
    </row>
    <row r="172" spans="1:16" ht="15">
      <c r="A172" s="40" t="s">
        <v>419</v>
      </c>
      <c r="B172" s="61" t="s">
        <v>368</v>
      </c>
      <c r="C172" s="32"/>
      <c r="D172" s="55">
        <f>SUM(D169:D171)</f>
        <v>174162.82</v>
      </c>
      <c r="E172" s="55"/>
      <c r="F172" s="55">
        <f>SUM(F169:F171)</f>
        <v>0</v>
      </c>
      <c r="G172" s="55"/>
      <c r="H172" s="55">
        <f>SUM(H169:H171)</f>
        <v>0</v>
      </c>
      <c r="I172" s="55"/>
      <c r="J172" s="55">
        <f>SUM(J169:J170)</f>
        <v>0</v>
      </c>
      <c r="K172" s="55"/>
      <c r="L172" s="55">
        <f>SUM(L169:L171)</f>
        <v>0</v>
      </c>
      <c r="M172" s="55"/>
      <c r="N172" s="55">
        <f>SUM(F172:L172)</f>
        <v>0</v>
      </c>
      <c r="O172" s="55"/>
      <c r="P172" s="55">
        <f>SUM(P169:P171)</f>
        <v>174162.82</v>
      </c>
    </row>
    <row r="173" spans="1:16" ht="15">
      <c r="A173" s="49"/>
      <c r="B173" s="62"/>
      <c r="C173" s="3"/>
      <c r="D173" s="63"/>
      <c r="E173" s="63"/>
      <c r="F173" s="63"/>
      <c r="G173" s="63"/>
      <c r="H173" s="63"/>
      <c r="I173" s="63"/>
      <c r="J173" s="63"/>
      <c r="K173" s="63"/>
      <c r="L173" s="63"/>
      <c r="M173" s="63"/>
      <c r="N173" s="63"/>
      <c r="O173" s="63"/>
      <c r="P173" s="63"/>
    </row>
    <row r="174" spans="1:16" ht="15">
      <c r="A174" s="49"/>
      <c r="B174" s="62"/>
      <c r="C174" s="3"/>
      <c r="D174" s="63"/>
      <c r="E174" s="63"/>
      <c r="F174" s="63"/>
      <c r="G174" s="63"/>
      <c r="H174" s="63"/>
      <c r="I174" s="63"/>
      <c r="J174" s="63"/>
      <c r="K174" s="63"/>
      <c r="L174" s="63"/>
      <c r="M174" s="63"/>
      <c r="N174" s="63"/>
      <c r="O174" s="63"/>
      <c r="P174" s="63"/>
    </row>
    <row r="175" spans="1:16" ht="15">
      <c r="A175" s="24" t="s">
        <v>60</v>
      </c>
      <c r="B175" s="62"/>
      <c r="C175" s="3"/>
      <c r="D175" s="63"/>
      <c r="E175" s="63"/>
      <c r="F175" s="63"/>
      <c r="G175" s="63"/>
      <c r="H175" s="63"/>
      <c r="I175" s="63"/>
      <c r="J175" s="63"/>
      <c r="K175" s="63"/>
      <c r="L175" s="63"/>
      <c r="M175" s="63"/>
      <c r="N175" s="63"/>
      <c r="O175" s="63"/>
      <c r="P175" s="63"/>
    </row>
    <row r="176" spans="1:16" ht="15">
      <c r="A176" s="49"/>
      <c r="B176" s="62"/>
      <c r="C176" s="3"/>
      <c r="D176" s="63"/>
      <c r="E176" s="63"/>
      <c r="F176" s="63"/>
      <c r="G176" s="63"/>
      <c r="H176" s="63"/>
      <c r="I176" s="63"/>
      <c r="J176" s="63"/>
      <c r="K176" s="63"/>
      <c r="L176" s="63"/>
      <c r="M176" s="63"/>
      <c r="N176" s="63"/>
      <c r="O176" s="63"/>
      <c r="P176" s="63"/>
    </row>
    <row r="177" spans="1:16" s="67" customFormat="1" ht="14.25">
      <c r="A177" s="64" t="s">
        <v>420</v>
      </c>
      <c r="D177" s="68">
        <v>51031.3</v>
      </c>
      <c r="E177" s="68"/>
      <c r="F177" s="68">
        <v>75000</v>
      </c>
      <c r="G177" s="68"/>
      <c r="H177" s="68"/>
      <c r="I177" s="68"/>
      <c r="J177" s="68"/>
      <c r="K177" s="68"/>
      <c r="L177" s="68">
        <v>-100000</v>
      </c>
      <c r="M177" s="68"/>
      <c r="N177" s="68">
        <f>F177+L177</f>
        <v>-25000</v>
      </c>
      <c r="O177" s="68"/>
      <c r="P177" s="26">
        <f>D177+N177</f>
        <v>26031.300000000003</v>
      </c>
    </row>
    <row r="178" spans="1:16" ht="14.25">
      <c r="A178" s="64" t="s">
        <v>61</v>
      </c>
      <c r="B178" s="62" t="s">
        <v>184</v>
      </c>
      <c r="C178" s="3"/>
      <c r="D178" s="52">
        <v>5358847.01</v>
      </c>
      <c r="E178" s="52"/>
      <c r="F178" s="52"/>
      <c r="G178" s="52"/>
      <c r="H178" s="72"/>
      <c r="I178" s="72"/>
      <c r="J178" s="73">
        <v>-251590.7</v>
      </c>
      <c r="K178" s="26"/>
      <c r="L178" s="26"/>
      <c r="M178" s="26"/>
      <c r="N178" s="68">
        <f>F178+H178+J178+L178</f>
        <v>-251590.7</v>
      </c>
      <c r="O178" s="26"/>
      <c r="P178" s="26">
        <f>D178+N178</f>
        <v>5107256.31</v>
      </c>
    </row>
    <row r="179" spans="1:16" ht="15.75" thickBot="1">
      <c r="A179" s="29" t="s">
        <v>421</v>
      </c>
      <c r="B179" s="29"/>
      <c r="C179" s="29"/>
      <c r="D179" s="31">
        <f aca="true" t="shared" si="0" ref="D179:P179">SUM(D177:D178)</f>
        <v>5409878.31</v>
      </c>
      <c r="E179" s="31">
        <f t="shared" si="0"/>
        <v>0</v>
      </c>
      <c r="F179" s="31">
        <f t="shared" si="0"/>
        <v>75000</v>
      </c>
      <c r="G179" s="31">
        <f t="shared" si="0"/>
        <v>0</v>
      </c>
      <c r="H179" s="31">
        <f t="shared" si="0"/>
        <v>0</v>
      </c>
      <c r="I179" s="31">
        <f t="shared" si="0"/>
        <v>0</v>
      </c>
      <c r="J179" s="31">
        <f t="shared" si="0"/>
        <v>-251590.7</v>
      </c>
      <c r="K179" s="31">
        <f t="shared" si="0"/>
        <v>0</v>
      </c>
      <c r="L179" s="31">
        <f t="shared" si="0"/>
        <v>-100000</v>
      </c>
      <c r="M179" s="31">
        <f t="shared" si="0"/>
        <v>0</v>
      </c>
      <c r="N179" s="31">
        <f t="shared" si="0"/>
        <v>-276590.7</v>
      </c>
      <c r="O179" s="31">
        <f t="shared" si="0"/>
        <v>0</v>
      </c>
      <c r="P179" s="31">
        <f t="shared" si="0"/>
        <v>5133287.609999999</v>
      </c>
    </row>
    <row r="180" ht="14.25"/>
    <row r="181" spans="1:10" ht="15" customHeight="1">
      <c r="A181" s="70"/>
      <c r="B181" s="67"/>
      <c r="C181" s="67"/>
      <c r="D181" s="67"/>
      <c r="E181" s="67"/>
      <c r="F181" s="67"/>
      <c r="G181" s="67"/>
      <c r="H181" s="67"/>
      <c r="I181" s="67"/>
      <c r="J181" s="67"/>
    </row>
    <row r="182" ht="14.25"/>
    <row r="183" ht="14.25"/>
    <row r="184" ht="14.25"/>
    <row r="185" ht="14.25"/>
    <row r="186" ht="14.25"/>
    <row r="187" ht="34.5">
      <c r="A187" s="1" t="s">
        <v>128</v>
      </c>
    </row>
    <row r="188" ht="15">
      <c r="A188" s="24" t="s">
        <v>527</v>
      </c>
    </row>
    <row r="189" ht="15">
      <c r="A189" s="24"/>
    </row>
    <row r="190" ht="14.25"/>
    <row r="191" spans="1:10" ht="15" customHeight="1">
      <c r="A191" s="133" t="s">
        <v>129</v>
      </c>
      <c r="B191" s="133"/>
      <c r="C191" s="133"/>
      <c r="D191" s="133"/>
      <c r="E191" s="133"/>
      <c r="F191" s="133"/>
      <c r="G191" s="133"/>
      <c r="H191" s="133"/>
      <c r="I191" s="133"/>
      <c r="J191" s="133"/>
    </row>
    <row r="192" spans="1:10" ht="45" customHeight="1">
      <c r="A192" s="145" t="s">
        <v>542</v>
      </c>
      <c r="B192" s="145"/>
      <c r="C192" s="145"/>
      <c r="D192" s="145"/>
      <c r="E192" s="145"/>
      <c r="F192" s="145"/>
      <c r="G192" s="145"/>
      <c r="H192" s="145"/>
      <c r="I192" s="145"/>
      <c r="J192" s="145"/>
    </row>
    <row r="193" spans="1:10" ht="17.25" customHeight="1">
      <c r="A193" s="137"/>
      <c r="B193" s="137"/>
      <c r="C193" s="137"/>
      <c r="D193" s="137"/>
      <c r="E193" s="137"/>
      <c r="F193" s="137"/>
      <c r="G193" s="137"/>
      <c r="H193" s="137"/>
      <c r="I193" s="137"/>
      <c r="J193" s="137"/>
    </row>
    <row r="194" ht="15" customHeight="1">
      <c r="A194" s="64"/>
    </row>
    <row r="195" spans="1:10" ht="15.75" customHeight="1">
      <c r="A195" s="133" t="s">
        <v>130</v>
      </c>
      <c r="B195" s="133"/>
      <c r="C195" s="133"/>
      <c r="D195" s="133"/>
      <c r="E195" s="133"/>
      <c r="F195" s="133"/>
      <c r="G195" s="133"/>
      <c r="H195" s="133"/>
      <c r="I195" s="133"/>
      <c r="J195" s="133"/>
    </row>
    <row r="196" spans="1:10" ht="51" customHeight="1">
      <c r="A196" s="145" t="s">
        <v>543</v>
      </c>
      <c r="B196" s="145"/>
      <c r="C196" s="145"/>
      <c r="D196" s="145"/>
      <c r="E196" s="145"/>
      <c r="F196" s="145"/>
      <c r="G196" s="145"/>
      <c r="H196" s="145"/>
      <c r="I196" s="145"/>
      <c r="J196" s="145"/>
    </row>
    <row r="197" ht="14.25">
      <c r="A197" s="43"/>
    </row>
    <row r="198" spans="1:10" ht="15" customHeight="1">
      <c r="A198" s="133" t="s">
        <v>424</v>
      </c>
      <c r="B198" s="133"/>
      <c r="C198" s="133"/>
      <c r="D198" s="133"/>
      <c r="E198" s="133"/>
      <c r="F198" s="133"/>
      <c r="G198" s="133"/>
      <c r="H198" s="133"/>
      <c r="I198" s="133"/>
      <c r="J198" s="133"/>
    </row>
    <row r="199" spans="1:10" ht="35.25" customHeight="1">
      <c r="A199" s="162" t="s">
        <v>544</v>
      </c>
      <c r="B199" s="162"/>
      <c r="C199" s="162"/>
      <c r="D199" s="162"/>
      <c r="E199" s="162"/>
      <c r="F199" s="162"/>
      <c r="G199" s="162"/>
      <c r="H199" s="162"/>
      <c r="I199" s="162"/>
      <c r="J199" s="162"/>
    </row>
    <row r="200" ht="14.25">
      <c r="A200" s="43"/>
    </row>
    <row r="201" spans="1:10" ht="15" customHeight="1">
      <c r="A201" s="133" t="s">
        <v>131</v>
      </c>
      <c r="B201" s="133"/>
      <c r="C201" s="133"/>
      <c r="D201" s="133"/>
      <c r="E201" s="133"/>
      <c r="F201" s="133"/>
      <c r="G201" s="133"/>
      <c r="H201" s="133"/>
      <c r="I201" s="133"/>
      <c r="J201" s="133"/>
    </row>
    <row r="202" spans="1:10" ht="45.75" customHeight="1">
      <c r="A202" s="145" t="s">
        <v>545</v>
      </c>
      <c r="B202" s="145"/>
      <c r="C202" s="145"/>
      <c r="D202" s="145"/>
      <c r="E202" s="145"/>
      <c r="F202" s="145"/>
      <c r="G202" s="145"/>
      <c r="H202" s="145"/>
      <c r="I202" s="145"/>
      <c r="J202" s="145"/>
    </row>
    <row r="203" ht="14.25">
      <c r="A203" s="43"/>
    </row>
    <row r="204" spans="1:10" ht="15">
      <c r="A204" s="133" t="s">
        <v>47</v>
      </c>
      <c r="B204" s="133"/>
      <c r="C204" s="133"/>
      <c r="D204" s="133"/>
      <c r="E204" s="133"/>
      <c r="F204" s="133"/>
      <c r="G204" s="133"/>
      <c r="H204" s="133"/>
      <c r="I204" s="133"/>
      <c r="J204" s="133"/>
    </row>
    <row r="205" spans="1:10" ht="18" customHeight="1">
      <c r="A205" s="145" t="s">
        <v>426</v>
      </c>
      <c r="B205" s="145"/>
      <c r="C205" s="145"/>
      <c r="D205" s="145"/>
      <c r="E205" s="145"/>
      <c r="F205" s="145"/>
      <c r="G205" s="145"/>
      <c r="H205" s="145"/>
      <c r="I205" s="145"/>
      <c r="J205" s="145"/>
    </row>
    <row r="206" ht="14.25">
      <c r="A206" s="43"/>
    </row>
    <row r="207" spans="1:10" ht="15">
      <c r="A207" s="133" t="s">
        <v>48</v>
      </c>
      <c r="B207" s="133"/>
      <c r="C207" s="133"/>
      <c r="D207" s="133"/>
      <c r="E207" s="133"/>
      <c r="F207" s="133"/>
      <c r="G207" s="133"/>
      <c r="H207" s="133"/>
      <c r="I207" s="133"/>
      <c r="J207" s="133"/>
    </row>
    <row r="208" spans="1:10" ht="30" customHeight="1">
      <c r="A208" s="145" t="s">
        <v>546</v>
      </c>
      <c r="B208" s="145"/>
      <c r="C208" s="145"/>
      <c r="D208" s="145"/>
      <c r="E208" s="145"/>
      <c r="F208" s="145"/>
      <c r="G208" s="145"/>
      <c r="H208" s="145"/>
      <c r="I208" s="145"/>
      <c r="J208" s="145"/>
    </row>
    <row r="209" ht="14.25">
      <c r="A209" s="43"/>
    </row>
    <row r="210" spans="1:10" ht="15">
      <c r="A210" s="133" t="s">
        <v>49</v>
      </c>
      <c r="B210" s="133"/>
      <c r="C210" s="133"/>
      <c r="D210" s="133"/>
      <c r="E210" s="133"/>
      <c r="F210" s="133"/>
      <c r="G210" s="133"/>
      <c r="H210" s="133"/>
      <c r="I210" s="133"/>
      <c r="J210" s="133"/>
    </row>
    <row r="211" spans="1:10" ht="18" customHeight="1">
      <c r="A211" s="145" t="s">
        <v>547</v>
      </c>
      <c r="B211" s="145"/>
      <c r="C211" s="145"/>
      <c r="D211" s="145"/>
      <c r="E211" s="145"/>
      <c r="F211" s="145"/>
      <c r="G211" s="145"/>
      <c r="H211" s="145"/>
      <c r="I211" s="145"/>
      <c r="J211" s="145"/>
    </row>
    <row r="212" ht="14.25">
      <c r="A212" s="43"/>
    </row>
    <row r="213" spans="1:10" ht="15">
      <c r="A213" s="133" t="s">
        <v>395</v>
      </c>
      <c r="B213" s="133"/>
      <c r="C213" s="133"/>
      <c r="D213" s="133"/>
      <c r="E213" s="133"/>
      <c r="F213" s="133"/>
      <c r="G213" s="133"/>
      <c r="H213" s="133"/>
      <c r="I213" s="133"/>
      <c r="J213" s="133"/>
    </row>
    <row r="214" spans="1:10" ht="30" customHeight="1">
      <c r="A214" s="145" t="s">
        <v>548</v>
      </c>
      <c r="B214" s="145"/>
      <c r="C214" s="145"/>
      <c r="D214" s="145"/>
      <c r="E214" s="145"/>
      <c r="F214" s="145"/>
      <c r="G214" s="145"/>
      <c r="H214" s="145"/>
      <c r="I214" s="145"/>
      <c r="J214" s="145"/>
    </row>
    <row r="215" ht="14.25"/>
    <row r="216" spans="1:10" ht="15">
      <c r="A216" s="133" t="s">
        <v>107</v>
      </c>
      <c r="B216" s="133"/>
      <c r="C216" s="133"/>
      <c r="D216" s="133"/>
      <c r="E216" s="133"/>
      <c r="F216" s="133"/>
      <c r="G216" s="133"/>
      <c r="H216" s="133"/>
      <c r="I216" s="133"/>
      <c r="J216" s="133"/>
    </row>
    <row r="217" spans="1:10" ht="84" customHeight="1">
      <c r="A217" s="145" t="s">
        <v>549</v>
      </c>
      <c r="B217" s="145"/>
      <c r="C217" s="145"/>
      <c r="D217" s="145"/>
      <c r="E217" s="145"/>
      <c r="F217" s="145"/>
      <c r="G217" s="145"/>
      <c r="H217" s="145"/>
      <c r="I217" s="145"/>
      <c r="J217" s="145"/>
    </row>
    <row r="218" ht="14.25">
      <c r="A218" s="42"/>
    </row>
    <row r="219" spans="1:10" ht="15">
      <c r="A219" s="133" t="s">
        <v>52</v>
      </c>
      <c r="B219" s="133"/>
      <c r="C219" s="133"/>
      <c r="D219" s="133"/>
      <c r="E219" s="133"/>
      <c r="F219" s="133"/>
      <c r="G219" s="133"/>
      <c r="H219" s="133"/>
      <c r="I219" s="133"/>
      <c r="J219" s="133"/>
    </row>
    <row r="220" spans="1:10" ht="18" customHeight="1">
      <c r="A220" s="145" t="s">
        <v>427</v>
      </c>
      <c r="B220" s="145"/>
      <c r="C220" s="145"/>
      <c r="D220" s="145"/>
      <c r="E220" s="145"/>
      <c r="F220" s="145"/>
      <c r="G220" s="145"/>
      <c r="H220" s="145"/>
      <c r="I220" s="145"/>
      <c r="J220" s="145"/>
    </row>
    <row r="221" ht="14.25">
      <c r="A221" s="42"/>
    </row>
    <row r="222" spans="1:10" ht="15">
      <c r="A222" s="133" t="s">
        <v>57</v>
      </c>
      <c r="B222" s="133"/>
      <c r="C222" s="133"/>
      <c r="D222" s="133"/>
      <c r="E222" s="133"/>
      <c r="F222" s="133"/>
      <c r="G222" s="133"/>
      <c r="H222" s="133"/>
      <c r="I222" s="133"/>
      <c r="J222" s="133"/>
    </row>
    <row r="223" spans="1:10" ht="13.5" customHeight="1">
      <c r="A223" s="145" t="s">
        <v>428</v>
      </c>
      <c r="B223" s="145"/>
      <c r="C223" s="145"/>
      <c r="D223" s="145"/>
      <c r="E223" s="145"/>
      <c r="F223" s="145"/>
      <c r="G223" s="145"/>
      <c r="H223" s="145"/>
      <c r="I223" s="145"/>
      <c r="J223" s="145"/>
    </row>
    <row r="224" ht="14.25">
      <c r="A224" s="42"/>
    </row>
    <row r="225" spans="1:10" ht="15">
      <c r="A225" s="133" t="s">
        <v>396</v>
      </c>
      <c r="B225" s="133"/>
      <c r="C225" s="133"/>
      <c r="D225" s="133"/>
      <c r="E225" s="133"/>
      <c r="F225" s="133"/>
      <c r="G225" s="133"/>
      <c r="H225" s="133"/>
      <c r="I225" s="133"/>
      <c r="J225" s="133"/>
    </row>
    <row r="226" spans="1:10" ht="30" customHeight="1">
      <c r="A226" s="145" t="s">
        <v>550</v>
      </c>
      <c r="B226" s="145"/>
      <c r="C226" s="145"/>
      <c r="D226" s="145"/>
      <c r="E226" s="145"/>
      <c r="F226" s="145"/>
      <c r="G226" s="145"/>
      <c r="H226" s="145"/>
      <c r="I226" s="145"/>
      <c r="J226" s="145"/>
    </row>
    <row r="227" ht="14.25">
      <c r="A227" s="42"/>
    </row>
    <row r="228" spans="1:10" ht="15" customHeight="1">
      <c r="A228" s="133" t="s">
        <v>59</v>
      </c>
      <c r="B228" s="133"/>
      <c r="C228" s="133"/>
      <c r="D228" s="133"/>
      <c r="E228" s="133"/>
      <c r="F228" s="133"/>
      <c r="G228" s="133"/>
      <c r="H228" s="133"/>
      <c r="I228" s="133"/>
      <c r="J228" s="133"/>
    </row>
    <row r="229" spans="1:10" ht="70.5" customHeight="1">
      <c r="A229" s="162" t="s">
        <v>551</v>
      </c>
      <c r="B229" s="162"/>
      <c r="C229" s="162"/>
      <c r="D229" s="162"/>
      <c r="E229" s="162"/>
      <c r="F229" s="162"/>
      <c r="G229" s="162"/>
      <c r="H229" s="162"/>
      <c r="I229" s="162"/>
      <c r="J229" s="162"/>
    </row>
    <row r="230" ht="14.25">
      <c r="A230" s="42"/>
    </row>
    <row r="231" spans="1:10" ht="15">
      <c r="A231" s="133" t="s">
        <v>60</v>
      </c>
      <c r="B231" s="133"/>
      <c r="C231" s="133"/>
      <c r="D231" s="133"/>
      <c r="E231" s="133"/>
      <c r="F231" s="133"/>
      <c r="G231" s="133"/>
      <c r="H231" s="133"/>
      <c r="I231" s="133"/>
      <c r="J231" s="133"/>
    </row>
    <row r="232" spans="1:10" ht="18" customHeight="1">
      <c r="A232" s="145" t="s">
        <v>552</v>
      </c>
      <c r="B232" s="145"/>
      <c r="C232" s="145"/>
      <c r="D232" s="145"/>
      <c r="E232" s="145"/>
      <c r="F232" s="145"/>
      <c r="G232" s="145"/>
      <c r="H232" s="145"/>
      <c r="I232" s="145"/>
      <c r="J232" s="145"/>
    </row>
    <row r="233" spans="1:10" ht="15">
      <c r="A233" s="42"/>
      <c r="B233" s="124"/>
      <c r="C233" s="124"/>
      <c r="D233" s="124"/>
      <c r="E233" s="124"/>
      <c r="F233" s="124"/>
      <c r="G233" s="124"/>
      <c r="H233" s="124"/>
      <c r="I233" s="124"/>
      <c r="J233" s="124"/>
    </row>
    <row r="234" spans="1:10" ht="15">
      <c r="A234" s="133" t="s">
        <v>429</v>
      </c>
      <c r="B234" s="133"/>
      <c r="C234" s="133"/>
      <c r="D234" s="133"/>
      <c r="E234" s="133"/>
      <c r="F234" s="133"/>
      <c r="G234" s="133"/>
      <c r="H234" s="133"/>
      <c r="I234" s="133"/>
      <c r="J234" s="133"/>
    </row>
    <row r="235" spans="1:10" ht="60.75" customHeight="1">
      <c r="A235" s="145" t="s">
        <v>553</v>
      </c>
      <c r="B235" s="145"/>
      <c r="C235" s="145"/>
      <c r="D235" s="145"/>
      <c r="E235" s="145"/>
      <c r="F235" s="145"/>
      <c r="G235" s="145"/>
      <c r="H235" s="145"/>
      <c r="I235" s="145"/>
      <c r="J235" s="145"/>
    </row>
    <row r="236" ht="14.25">
      <c r="A236" s="42"/>
    </row>
    <row r="237" spans="1:10" ht="15" customHeight="1">
      <c r="A237" s="133" t="s">
        <v>528</v>
      </c>
      <c r="B237" s="133"/>
      <c r="C237" s="133"/>
      <c r="D237" s="133"/>
      <c r="E237" s="133"/>
      <c r="F237" s="133"/>
      <c r="G237" s="133"/>
      <c r="H237" s="133"/>
      <c r="I237" s="133"/>
      <c r="J237" s="133"/>
    </row>
    <row r="238" spans="1:10" ht="18" customHeight="1">
      <c r="A238" s="145" t="s">
        <v>554</v>
      </c>
      <c r="B238" s="145"/>
      <c r="C238" s="145"/>
      <c r="D238" s="145"/>
      <c r="E238" s="145"/>
      <c r="F238" s="145"/>
      <c r="G238" s="145"/>
      <c r="H238" s="145"/>
      <c r="I238" s="145"/>
      <c r="J238" s="145"/>
    </row>
    <row r="239" ht="14.25"/>
    <row r="240" ht="14.25"/>
    <row r="241" ht="15">
      <c r="A241" s="24" t="s">
        <v>430</v>
      </c>
    </row>
    <row r="242" ht="14.25"/>
    <row r="243" ht="14.25"/>
    <row r="244" spans="1:8" s="24" customFormat="1" ht="15">
      <c r="A244" s="24" t="s">
        <v>99</v>
      </c>
      <c r="F244" s="44">
        <v>44561</v>
      </c>
      <c r="G244" s="24">
        <v>31</v>
      </c>
      <c r="H244" s="44">
        <v>44196</v>
      </c>
    </row>
    <row r="245" spans="1:8" ht="14.25">
      <c r="A245" s="64" t="s">
        <v>100</v>
      </c>
      <c r="D245" s="23" t="s">
        <v>210</v>
      </c>
      <c r="F245" s="66">
        <f>727.6+392</f>
        <v>1119.6</v>
      </c>
      <c r="G245" s="26"/>
      <c r="H245" s="66">
        <v>1494.45</v>
      </c>
    </row>
    <row r="246" spans="1:8" ht="14.25">
      <c r="A246" s="64" t="s">
        <v>101</v>
      </c>
      <c r="D246" s="23" t="s">
        <v>210</v>
      </c>
      <c r="F246" s="66">
        <f>238560.61+2715.69+166711.81+5906.52+15387.9</f>
        <v>429282.53</v>
      </c>
      <c r="G246" s="26"/>
      <c r="H246" s="66">
        <v>448069.14</v>
      </c>
    </row>
    <row r="247" spans="1:8" ht="14.25">
      <c r="A247" s="64" t="s">
        <v>102</v>
      </c>
      <c r="D247" s="23" t="s">
        <v>210</v>
      </c>
      <c r="F247" s="66">
        <f>4309766.21-F245-F246-870</f>
        <v>3878494.08</v>
      </c>
      <c r="G247" s="26"/>
      <c r="H247" s="66">
        <v>3791804.19</v>
      </c>
    </row>
    <row r="248" spans="1:12" ht="15.75" thickBot="1">
      <c r="A248" s="29" t="s">
        <v>103</v>
      </c>
      <c r="B248" s="29"/>
      <c r="C248" s="29"/>
      <c r="D248" s="45" t="s">
        <v>210</v>
      </c>
      <c r="E248" s="29"/>
      <c r="F248" s="31">
        <f>SUM(F245:F247)</f>
        <v>4308896.21</v>
      </c>
      <c r="G248" s="31"/>
      <c r="H248" s="31">
        <f>SUM(H245:H247)</f>
        <v>4241367.78</v>
      </c>
      <c r="L248" s="26"/>
    </row>
    <row r="249" spans="6:8" ht="14.25">
      <c r="F249" s="26"/>
      <c r="G249" s="26"/>
      <c r="H249" s="26"/>
    </row>
    <row r="250" spans="6:8" ht="14.25">
      <c r="F250" s="26"/>
      <c r="G250" s="26"/>
      <c r="H250" s="26"/>
    </row>
    <row r="251" spans="1:8" ht="15">
      <c r="A251" s="24" t="s">
        <v>104</v>
      </c>
      <c r="F251" s="26"/>
      <c r="G251" s="26"/>
      <c r="H251" s="26"/>
    </row>
    <row r="252" spans="1:8" ht="14.25">
      <c r="A252" s="64" t="s">
        <v>105</v>
      </c>
      <c r="D252" s="23" t="s">
        <v>210</v>
      </c>
      <c r="F252" s="107">
        <f>527353.47+870-267095+24000</f>
        <v>285128.47</v>
      </c>
      <c r="G252" s="26"/>
      <c r="H252" s="107">
        <v>214108.97</v>
      </c>
    </row>
    <row r="253" spans="1:8" ht="14.25">
      <c r="A253" s="64" t="s">
        <v>431</v>
      </c>
      <c r="D253" s="23" t="s">
        <v>210</v>
      </c>
      <c r="F253" s="108">
        <f>267095+127944.49</f>
        <v>395039.49</v>
      </c>
      <c r="G253" s="26"/>
      <c r="H253" s="108">
        <v>422856.2</v>
      </c>
    </row>
    <row r="254" spans="1:8" ht="15.75" thickBot="1">
      <c r="A254" s="29" t="s">
        <v>106</v>
      </c>
      <c r="B254" s="29"/>
      <c r="C254" s="29"/>
      <c r="D254" s="45" t="s">
        <v>210</v>
      </c>
      <c r="E254" s="29"/>
      <c r="F254" s="31">
        <f>SUM(F252:F253)</f>
        <v>680167.96</v>
      </c>
      <c r="G254" s="31"/>
      <c r="H254" s="31">
        <f>SUM(H252:H253)</f>
        <v>636965.17</v>
      </c>
    </row>
    <row r="255" spans="1:8" ht="15">
      <c r="A255" s="49"/>
      <c r="B255" s="49"/>
      <c r="C255" s="49"/>
      <c r="D255" s="48"/>
      <c r="E255" s="49"/>
      <c r="F255" s="63"/>
      <c r="G255" s="63"/>
      <c r="H255" s="63"/>
    </row>
    <row r="256" ht="15">
      <c r="A256" s="24"/>
    </row>
    <row r="257" spans="1:10" ht="15">
      <c r="A257" s="24" t="s">
        <v>432</v>
      </c>
      <c r="B257" s="67"/>
      <c r="C257" s="67"/>
      <c r="D257" s="67"/>
      <c r="E257" s="67"/>
      <c r="F257" s="67"/>
      <c r="G257" s="67"/>
      <c r="H257" s="67"/>
      <c r="I257" s="67"/>
      <c r="J257" s="67"/>
    </row>
    <row r="258" spans="1:12" s="67" customFormat="1" ht="45" customHeight="1">
      <c r="A258" s="155" t="s">
        <v>529</v>
      </c>
      <c r="B258" s="155"/>
      <c r="C258" s="155"/>
      <c r="D258" s="155"/>
      <c r="E258" s="155"/>
      <c r="F258" s="155"/>
      <c r="G258" s="155"/>
      <c r="H258" s="155"/>
      <c r="I258" s="155"/>
      <c r="J258" s="155"/>
      <c r="L258" s="70"/>
    </row>
    <row r="259" spans="1:10" ht="16.5" customHeight="1">
      <c r="A259" s="86"/>
      <c r="B259" s="86"/>
      <c r="C259" s="86"/>
      <c r="D259" s="86"/>
      <c r="E259" s="86"/>
      <c r="F259" s="86"/>
      <c r="G259" s="86"/>
      <c r="H259" s="86"/>
      <c r="I259" s="86"/>
      <c r="J259" s="86"/>
    </row>
    <row r="260" spans="1:10" ht="16.5" customHeight="1">
      <c r="A260" s="24" t="s">
        <v>433</v>
      </c>
      <c r="B260" s="86"/>
      <c r="C260" s="86"/>
      <c r="D260" s="86"/>
      <c r="E260" s="86"/>
      <c r="F260" s="86"/>
      <c r="G260" s="86"/>
      <c r="H260" s="86"/>
      <c r="I260" s="86"/>
      <c r="J260" s="86"/>
    </row>
    <row r="261" spans="1:10" ht="18" customHeight="1">
      <c r="A261" s="64" t="s">
        <v>434</v>
      </c>
      <c r="B261" s="25" t="s">
        <v>108</v>
      </c>
      <c r="C261" s="25"/>
      <c r="D261" s="25" t="s">
        <v>109</v>
      </c>
      <c r="E261" s="25"/>
      <c r="F261" s="25" t="s">
        <v>110</v>
      </c>
      <c r="G261" s="25"/>
      <c r="H261" s="25" t="s">
        <v>237</v>
      </c>
      <c r="I261" s="86"/>
      <c r="J261" s="86"/>
    </row>
    <row r="262" spans="1:10" ht="16.5" customHeight="1">
      <c r="A262" s="125"/>
      <c r="B262" s="70"/>
      <c r="C262" s="70"/>
      <c r="D262" s="70"/>
      <c r="E262" s="70"/>
      <c r="F262" s="70"/>
      <c r="G262" s="70"/>
      <c r="H262" s="70"/>
      <c r="I262" s="86"/>
      <c r="J262" s="86"/>
    </row>
    <row r="263" spans="1:10" ht="16.5" customHeight="1">
      <c r="A263" s="125"/>
      <c r="B263" s="113" t="s">
        <v>210</v>
      </c>
      <c r="C263" s="70"/>
      <c r="D263" s="113" t="s">
        <v>210</v>
      </c>
      <c r="E263" s="70"/>
      <c r="F263" s="113" t="s">
        <v>210</v>
      </c>
      <c r="G263" s="70"/>
      <c r="H263" s="113" t="s">
        <v>210</v>
      </c>
      <c r="I263" s="86"/>
      <c r="J263" s="86"/>
    </row>
    <row r="264" spans="1:10" ht="16.5" customHeight="1">
      <c r="A264" s="64" t="s">
        <v>435</v>
      </c>
      <c r="B264" s="68">
        <v>2867225.8200000003</v>
      </c>
      <c r="C264" s="68"/>
      <c r="D264" s="68">
        <v>527081.2</v>
      </c>
      <c r="E264" s="68"/>
      <c r="F264" s="68">
        <v>4678723.6</v>
      </c>
      <c r="G264" s="68"/>
      <c r="H264" s="68">
        <v>8073030.62</v>
      </c>
      <c r="I264" s="86"/>
      <c r="J264" s="86"/>
    </row>
    <row r="265" spans="1:10" ht="16.5" customHeight="1">
      <c r="A265" s="64" t="s">
        <v>436</v>
      </c>
      <c r="B265" s="68">
        <v>146537.3</v>
      </c>
      <c r="C265" s="68"/>
      <c r="D265" s="68">
        <v>27024.1</v>
      </c>
      <c r="E265" s="68"/>
      <c r="F265" s="68">
        <v>0</v>
      </c>
      <c r="G265" s="68"/>
      <c r="H265" s="68">
        <v>173561.4</v>
      </c>
      <c r="I265" s="86"/>
      <c r="J265" s="86"/>
    </row>
    <row r="266" spans="1:10" ht="16.5" customHeight="1">
      <c r="A266" s="64" t="s">
        <v>437</v>
      </c>
      <c r="B266" s="68">
        <v>3013763.12</v>
      </c>
      <c r="C266" s="68"/>
      <c r="D266" s="68">
        <v>554105.2999999999</v>
      </c>
      <c r="E266" s="68"/>
      <c r="F266" s="68">
        <v>4678723.6</v>
      </c>
      <c r="G266" s="68"/>
      <c r="H266" s="68">
        <v>8246592.0200000005</v>
      </c>
      <c r="I266" s="86"/>
      <c r="J266" s="86"/>
    </row>
    <row r="267" spans="1:10" ht="16.5" customHeight="1">
      <c r="A267" s="125"/>
      <c r="B267" s="85"/>
      <c r="C267" s="85"/>
      <c r="D267" s="85"/>
      <c r="E267" s="85"/>
      <c r="F267" s="85"/>
      <c r="G267" s="85"/>
      <c r="H267" s="85"/>
      <c r="I267" s="86"/>
      <c r="J267" s="86"/>
    </row>
    <row r="268" spans="1:10" ht="16.5" customHeight="1">
      <c r="A268" s="64" t="s">
        <v>111</v>
      </c>
      <c r="B268" s="85"/>
      <c r="C268" s="85"/>
      <c r="D268" s="85"/>
      <c r="E268" s="85"/>
      <c r="F268" s="85"/>
      <c r="G268" s="85"/>
      <c r="H268" s="85"/>
      <c r="I268" s="86"/>
      <c r="J268" s="86"/>
    </row>
    <row r="269" spans="1:10" ht="16.5" customHeight="1">
      <c r="A269" s="64" t="s">
        <v>435</v>
      </c>
      <c r="B269" s="85">
        <v>2092143.82</v>
      </c>
      <c r="C269" s="68"/>
      <c r="D269" s="85">
        <v>337876.2</v>
      </c>
      <c r="E269" s="68"/>
      <c r="F269" s="85">
        <v>3765822.6</v>
      </c>
      <c r="G269" s="68"/>
      <c r="H269" s="68">
        <v>6195842.62</v>
      </c>
      <c r="I269" s="86"/>
      <c r="J269" s="86"/>
    </row>
    <row r="270" spans="1:10" ht="16.5" customHeight="1">
      <c r="A270" s="64" t="s">
        <v>438</v>
      </c>
      <c r="B270" s="68">
        <v>137188.3</v>
      </c>
      <c r="C270" s="68"/>
      <c r="D270" s="68">
        <v>25265.1</v>
      </c>
      <c r="E270" s="68"/>
      <c r="F270" s="68">
        <v>143291</v>
      </c>
      <c r="G270" s="68"/>
      <c r="H270" s="68">
        <v>305744.4</v>
      </c>
      <c r="I270" s="86"/>
      <c r="J270" s="86"/>
    </row>
    <row r="271" spans="1:10" ht="16.5" customHeight="1">
      <c r="A271" s="64" t="s">
        <v>437</v>
      </c>
      <c r="B271" s="68">
        <v>2229332.12</v>
      </c>
      <c r="C271" s="68"/>
      <c r="D271" s="68">
        <v>363141.3</v>
      </c>
      <c r="E271" s="68"/>
      <c r="F271" s="68">
        <v>3909113.6</v>
      </c>
      <c r="G271" s="68"/>
      <c r="H271" s="68">
        <v>6501587.0200000005</v>
      </c>
      <c r="I271" s="86"/>
      <c r="J271" s="86"/>
    </row>
    <row r="272" spans="1:10" ht="16.5" customHeight="1">
      <c r="A272" s="125"/>
      <c r="B272" s="85"/>
      <c r="C272" s="85"/>
      <c r="D272" s="85"/>
      <c r="E272" s="85"/>
      <c r="F272" s="85"/>
      <c r="G272" s="85"/>
      <c r="H272" s="85"/>
      <c r="I272" s="86"/>
      <c r="J272" s="86"/>
    </row>
    <row r="273" spans="1:10" ht="16.5" customHeight="1">
      <c r="A273" s="125"/>
      <c r="B273" s="85"/>
      <c r="C273" s="85"/>
      <c r="D273" s="85"/>
      <c r="E273" s="85"/>
      <c r="F273" s="85"/>
      <c r="G273" s="85"/>
      <c r="H273" s="85"/>
      <c r="I273" s="86"/>
      <c r="J273" s="86"/>
    </row>
    <row r="274" spans="1:10" ht="16.5" customHeight="1">
      <c r="A274" s="64" t="s">
        <v>439</v>
      </c>
      <c r="B274" s="68">
        <v>775082.0000000002</v>
      </c>
      <c r="C274" s="68"/>
      <c r="D274" s="68">
        <v>189204.99999999994</v>
      </c>
      <c r="E274" s="68"/>
      <c r="F274" s="68">
        <v>912900.9999999995</v>
      </c>
      <c r="G274" s="68"/>
      <c r="H274" s="68">
        <v>1877188</v>
      </c>
      <c r="I274" s="86"/>
      <c r="J274" s="86"/>
    </row>
    <row r="275" spans="1:10" ht="16.5" customHeight="1">
      <c r="A275" s="24" t="s">
        <v>440</v>
      </c>
      <c r="B275" s="114">
        <f>SUM(B266-B271)</f>
        <v>784431</v>
      </c>
      <c r="C275" s="114"/>
      <c r="D275" s="114">
        <f>SUM(D266-D271)</f>
        <v>190963.99999999994</v>
      </c>
      <c r="E275" s="114"/>
      <c r="F275" s="114">
        <f>SUM(F266-F271)</f>
        <v>769609.9999999995</v>
      </c>
      <c r="G275" s="114"/>
      <c r="H275" s="114">
        <f>SUM(H266-H271)</f>
        <v>1745005</v>
      </c>
      <c r="I275" s="86"/>
      <c r="J275" s="86"/>
    </row>
    <row r="276" spans="1:10" ht="16.5" customHeight="1">
      <c r="A276" s="70"/>
      <c r="B276" s="85"/>
      <c r="C276" s="85"/>
      <c r="D276" s="85"/>
      <c r="E276" s="85"/>
      <c r="F276" s="85"/>
      <c r="G276" s="85"/>
      <c r="H276" s="85"/>
      <c r="I276" s="86"/>
      <c r="J276" s="86"/>
    </row>
    <row r="277" spans="1:8" ht="14.25">
      <c r="A277" s="67"/>
      <c r="B277" s="67"/>
      <c r="C277" s="67"/>
      <c r="D277" s="67"/>
      <c r="E277" s="67"/>
      <c r="F277" s="67"/>
      <c r="G277" s="67"/>
      <c r="H277" s="67"/>
    </row>
    <row r="278" spans="1:8" ht="15">
      <c r="A278" s="87"/>
      <c r="B278" s="67"/>
      <c r="C278" s="67"/>
      <c r="D278" s="67"/>
      <c r="E278" s="67"/>
      <c r="F278" s="67"/>
      <c r="G278" s="67"/>
      <c r="H278" s="67"/>
    </row>
    <row r="279" spans="1:8" ht="15">
      <c r="A279" s="64" t="s">
        <v>441</v>
      </c>
      <c r="B279" s="25" t="s">
        <v>108</v>
      </c>
      <c r="C279" s="25"/>
      <c r="D279" s="25" t="s">
        <v>109</v>
      </c>
      <c r="E279" s="25"/>
      <c r="F279" s="25" t="s">
        <v>110</v>
      </c>
      <c r="G279" s="25"/>
      <c r="H279" s="25" t="s">
        <v>237</v>
      </c>
    </row>
    <row r="280" spans="1:8" ht="14.25">
      <c r="A280" s="67"/>
      <c r="B280" s="67"/>
      <c r="C280" s="67"/>
      <c r="D280" s="67"/>
      <c r="E280" s="67"/>
      <c r="F280" s="67"/>
      <c r="G280" s="67"/>
      <c r="H280" s="67"/>
    </row>
    <row r="281" spans="1:8" ht="14.25">
      <c r="A281" s="67"/>
      <c r="B281" s="71" t="s">
        <v>210</v>
      </c>
      <c r="C281" s="67"/>
      <c r="D281" s="71" t="s">
        <v>210</v>
      </c>
      <c r="E281" s="67"/>
      <c r="F281" s="71" t="s">
        <v>210</v>
      </c>
      <c r="G281" s="67"/>
      <c r="H281" s="71" t="s">
        <v>210</v>
      </c>
    </row>
    <row r="282" spans="1:8" ht="14.25">
      <c r="A282" s="64" t="s">
        <v>442</v>
      </c>
      <c r="B282" s="68">
        <f>B266</f>
        <v>3013763.12</v>
      </c>
      <c r="C282" s="68"/>
      <c r="D282" s="68">
        <f>D266</f>
        <v>554105.2999999999</v>
      </c>
      <c r="E282" s="68"/>
      <c r="F282" s="68">
        <f>F266</f>
        <v>4678723.6</v>
      </c>
      <c r="G282" s="68"/>
      <c r="H282" s="68">
        <f>B282+D282+F282</f>
        <v>8246592.02</v>
      </c>
    </row>
    <row r="283" spans="1:8" ht="14.25">
      <c r="A283" s="70" t="s">
        <v>339</v>
      </c>
      <c r="B283" s="68">
        <v>130377.91</v>
      </c>
      <c r="C283" s="68"/>
      <c r="D283" s="68">
        <v>8036.18</v>
      </c>
      <c r="E283" s="68"/>
      <c r="F283" s="68">
        <v>66061.55</v>
      </c>
      <c r="G283" s="68"/>
      <c r="H283" s="68">
        <f>B283+D283+F283</f>
        <v>204475.64</v>
      </c>
    </row>
    <row r="284" spans="1:8" ht="14.25">
      <c r="A284" s="126" t="s">
        <v>447</v>
      </c>
      <c r="B284" s="68">
        <v>-2015152.97</v>
      </c>
      <c r="C284" s="68"/>
      <c r="D284" s="68">
        <v>-241988.52</v>
      </c>
      <c r="E284" s="68"/>
      <c r="F284" s="68"/>
      <c r="G284" s="68"/>
      <c r="H284" s="68">
        <f>B284+D284+F284</f>
        <v>-2257141.4899999998</v>
      </c>
    </row>
    <row r="285" spans="1:8" ht="14.25">
      <c r="A285" s="64" t="s">
        <v>443</v>
      </c>
      <c r="B285" s="68">
        <f>B282+B283+B284</f>
        <v>1128988.0600000003</v>
      </c>
      <c r="C285" s="68"/>
      <c r="D285" s="68">
        <f>D282+D283+D284</f>
        <v>320152.95999999996</v>
      </c>
      <c r="E285" s="68"/>
      <c r="F285" s="68">
        <f>F282+F283</f>
        <v>4744785.149999999</v>
      </c>
      <c r="G285" s="68"/>
      <c r="H285" s="68">
        <f>H282+H283+H284</f>
        <v>6193926.17</v>
      </c>
    </row>
    <row r="286" spans="1:8" ht="14.25">
      <c r="A286" s="67"/>
      <c r="B286" s="68"/>
      <c r="C286" s="68"/>
      <c r="D286" s="68"/>
      <c r="E286" s="68"/>
      <c r="F286" s="68"/>
      <c r="G286" s="68"/>
      <c r="H286" s="68"/>
    </row>
    <row r="287" spans="1:8" ht="14.25">
      <c r="A287" s="64" t="s">
        <v>111</v>
      </c>
      <c r="B287" s="68"/>
      <c r="C287" s="68"/>
      <c r="D287" s="68"/>
      <c r="E287" s="68"/>
      <c r="F287" s="68"/>
      <c r="G287" s="68"/>
      <c r="H287" s="68"/>
    </row>
    <row r="288" spans="1:8" ht="14.25">
      <c r="A288" s="64" t="s">
        <v>442</v>
      </c>
      <c r="B288" s="68">
        <f>B271</f>
        <v>2229332.12</v>
      </c>
      <c r="C288" s="68"/>
      <c r="D288" s="68">
        <f>D271</f>
        <v>363141.3</v>
      </c>
      <c r="E288" s="68"/>
      <c r="F288" s="68">
        <f>F271</f>
        <v>3909113.6</v>
      </c>
      <c r="G288" s="68"/>
      <c r="H288" s="68">
        <f>H271</f>
        <v>6501587.0200000005</v>
      </c>
    </row>
    <row r="289" spans="1:8" ht="14.25">
      <c r="A289" s="64" t="s">
        <v>444</v>
      </c>
      <c r="B289" s="68">
        <v>310869.91</v>
      </c>
      <c r="C289" s="68"/>
      <c r="D289" s="68">
        <v>23542.18</v>
      </c>
      <c r="E289" s="68"/>
      <c r="F289" s="68">
        <v>144802.55</v>
      </c>
      <c r="G289" s="68"/>
      <c r="H289" s="68">
        <f>B289+D289+F289</f>
        <v>479214.63999999996</v>
      </c>
    </row>
    <row r="290" spans="1:8" ht="14.25">
      <c r="A290" s="126" t="s">
        <v>447</v>
      </c>
      <c r="B290" s="68">
        <v>-2015152.97</v>
      </c>
      <c r="C290" s="68"/>
      <c r="D290" s="68">
        <f>-241988.52</f>
        <v>-241988.52</v>
      </c>
      <c r="E290" s="68"/>
      <c r="F290" s="68"/>
      <c r="G290" s="68"/>
      <c r="H290" s="68">
        <f>B290+D290+F290</f>
        <v>-2257141.4899999998</v>
      </c>
    </row>
    <row r="291" spans="1:8" ht="14.25">
      <c r="A291" s="64" t="s">
        <v>443</v>
      </c>
      <c r="B291" s="85">
        <f>B288+B289+B290</f>
        <v>525049.0600000003</v>
      </c>
      <c r="C291" s="68"/>
      <c r="D291" s="85">
        <f>D288+D289+D290</f>
        <v>144694.96</v>
      </c>
      <c r="E291" s="68"/>
      <c r="F291" s="85">
        <f>F288+F289</f>
        <v>4053916.15</v>
      </c>
      <c r="G291" s="68"/>
      <c r="H291" s="68">
        <f>H288+H289+H290</f>
        <v>4723660.17</v>
      </c>
    </row>
    <row r="292" spans="1:8" ht="14.25">
      <c r="A292" s="67"/>
      <c r="B292" s="68"/>
      <c r="C292" s="68"/>
      <c r="D292" s="68"/>
      <c r="E292" s="68"/>
      <c r="F292" s="68"/>
      <c r="G292" s="68"/>
      <c r="H292" s="68"/>
    </row>
    <row r="293" spans="1:8" ht="14.25">
      <c r="A293" s="67"/>
      <c r="B293" s="68"/>
      <c r="C293" s="68"/>
      <c r="D293" s="68"/>
      <c r="E293" s="68"/>
      <c r="F293" s="68"/>
      <c r="G293" s="68"/>
      <c r="H293" s="68"/>
    </row>
    <row r="294" spans="1:8" ht="14.25">
      <c r="A294" s="64" t="s">
        <v>446</v>
      </c>
      <c r="B294" s="68">
        <f>B275</f>
        <v>784431</v>
      </c>
      <c r="C294" s="68"/>
      <c r="D294" s="68">
        <f>D275</f>
        <v>190963.99999999994</v>
      </c>
      <c r="E294" s="68"/>
      <c r="F294" s="68">
        <f>F275</f>
        <v>769609.9999999995</v>
      </c>
      <c r="G294" s="68"/>
      <c r="H294" s="68">
        <f>B294+D294+F294</f>
        <v>1745004.9999999995</v>
      </c>
    </row>
    <row r="295" spans="1:8" ht="15">
      <c r="A295" s="24" t="s">
        <v>445</v>
      </c>
      <c r="B295" s="114">
        <f>SUM(B285-B291)</f>
        <v>603939</v>
      </c>
      <c r="C295" s="114"/>
      <c r="D295" s="114">
        <f>SUM(D285-D291)</f>
        <v>175457.99999999997</v>
      </c>
      <c r="E295" s="114"/>
      <c r="F295" s="114">
        <f>SUM(F285-F291)</f>
        <v>690868.9999999995</v>
      </c>
      <c r="G295" s="114"/>
      <c r="H295" s="114">
        <f>SUM(H285-H291)</f>
        <v>1470266</v>
      </c>
    </row>
    <row r="296" spans="2:8" ht="14.25">
      <c r="B296" s="26"/>
      <c r="C296" s="26"/>
      <c r="D296" s="26"/>
      <c r="E296" s="26"/>
      <c r="F296" s="26"/>
      <c r="G296" s="26"/>
      <c r="H296" s="26"/>
    </row>
    <row r="297" spans="1:8" ht="15" thickBot="1">
      <c r="A297" s="46"/>
      <c r="B297" s="56"/>
      <c r="C297" s="56"/>
      <c r="D297" s="56"/>
      <c r="E297" s="56"/>
      <c r="F297" s="56"/>
      <c r="G297" s="56"/>
      <c r="H297" s="56"/>
    </row>
    <row r="298" ht="14.25"/>
    <row r="299" spans="1:12" ht="69" customHeight="1">
      <c r="A299" s="155" t="s">
        <v>530</v>
      </c>
      <c r="B299" s="155"/>
      <c r="C299" s="155"/>
      <c r="D299" s="155"/>
      <c r="E299" s="155"/>
      <c r="F299" s="155"/>
      <c r="G299" s="155"/>
      <c r="H299" s="155"/>
      <c r="I299" s="155"/>
      <c r="J299" s="155"/>
      <c r="L299" s="64"/>
    </row>
    <row r="300" spans="1:10" ht="13.5" customHeight="1">
      <c r="A300" s="86"/>
      <c r="B300" s="86"/>
      <c r="C300" s="86"/>
      <c r="D300" s="86"/>
      <c r="E300" s="86"/>
      <c r="F300" s="86"/>
      <c r="G300" s="86"/>
      <c r="H300" s="86"/>
      <c r="I300" s="86"/>
      <c r="J300" s="86"/>
    </row>
    <row r="301" spans="1:10" ht="13.5" customHeight="1">
      <c r="A301" s="86"/>
      <c r="B301" s="86"/>
      <c r="C301" s="86"/>
      <c r="D301" s="86"/>
      <c r="E301" s="86"/>
      <c r="F301" s="86"/>
      <c r="G301" s="86"/>
      <c r="H301" s="86"/>
      <c r="I301" s="86"/>
      <c r="J301" s="86"/>
    </row>
    <row r="302" spans="1:8" ht="15">
      <c r="A302" s="24" t="s">
        <v>448</v>
      </c>
      <c r="F302" s="44">
        <v>44561</v>
      </c>
      <c r="G302" s="24"/>
      <c r="H302" s="44">
        <v>44196</v>
      </c>
    </row>
    <row r="303" spans="1:8" ht="15">
      <c r="A303" s="64" t="s">
        <v>449</v>
      </c>
      <c r="D303" s="88" t="s">
        <v>210</v>
      </c>
      <c r="F303" s="26">
        <v>4000</v>
      </c>
      <c r="G303" s="24"/>
      <c r="H303" s="26">
        <v>4000</v>
      </c>
    </row>
    <row r="304" spans="1:8" ht="15" customHeight="1">
      <c r="A304" s="64" t="s">
        <v>112</v>
      </c>
      <c r="D304" s="23" t="s">
        <v>210</v>
      </c>
      <c r="F304" s="26">
        <v>25000</v>
      </c>
      <c r="G304" s="26"/>
      <c r="H304" s="26">
        <v>25000</v>
      </c>
    </row>
    <row r="305" spans="1:8" ht="15.75" thickBot="1">
      <c r="A305" s="29" t="s">
        <v>113</v>
      </c>
      <c r="B305" s="30"/>
      <c r="C305" s="30"/>
      <c r="D305" s="45" t="s">
        <v>210</v>
      </c>
      <c r="E305" s="30"/>
      <c r="F305" s="31">
        <f>SUM(F303:F304)</f>
        <v>29000</v>
      </c>
      <c r="G305" s="31"/>
      <c r="H305" s="31">
        <f>SUM(H303:H304)</f>
        <v>29000</v>
      </c>
    </row>
    <row r="306" ht="14.25">
      <c r="D306" s="47"/>
    </row>
    <row r="307" ht="14.25">
      <c r="D307" s="47"/>
    </row>
    <row r="308" spans="1:10" ht="27.75" customHeight="1">
      <c r="A308" s="145" t="s">
        <v>450</v>
      </c>
      <c r="B308" s="145"/>
      <c r="C308" s="145"/>
      <c r="D308" s="145"/>
      <c r="E308" s="145"/>
      <c r="F308" s="145"/>
      <c r="G308" s="145"/>
      <c r="H308" s="145"/>
      <c r="I308" s="145"/>
      <c r="J308" s="145"/>
    </row>
    <row r="309" spans="1:10" ht="33" customHeight="1">
      <c r="A309" s="145" t="s">
        <v>451</v>
      </c>
      <c r="B309" s="145"/>
      <c r="C309" s="145"/>
      <c r="D309" s="145"/>
      <c r="E309" s="145"/>
      <c r="F309" s="145"/>
      <c r="G309" s="145"/>
      <c r="H309" s="145"/>
      <c r="I309" s="145"/>
      <c r="J309" s="145"/>
    </row>
    <row r="310" ht="15" customHeight="1"/>
    <row r="311" ht="14.25"/>
    <row r="312" spans="1:6" ht="15">
      <c r="A312" s="49"/>
      <c r="B312" s="48"/>
      <c r="C312" s="49"/>
      <c r="D312" s="63"/>
      <c r="E312" s="63"/>
      <c r="F312" s="63"/>
    </row>
    <row r="313" ht="14.25"/>
    <row r="314" spans="1:6" ht="15">
      <c r="A314" s="24" t="s">
        <v>452</v>
      </c>
      <c r="B314" s="67"/>
      <c r="C314" s="67"/>
      <c r="D314" s="120">
        <v>44561</v>
      </c>
      <c r="E314" s="67"/>
      <c r="F314" s="120">
        <v>44196</v>
      </c>
    </row>
    <row r="315" spans="1:6" ht="18" customHeight="1">
      <c r="A315" s="64" t="s">
        <v>453</v>
      </c>
      <c r="B315" s="71" t="s">
        <v>210</v>
      </c>
      <c r="C315" s="67"/>
      <c r="D315" s="68">
        <v>14136.2</v>
      </c>
      <c r="E315" s="68"/>
      <c r="F315" s="68">
        <v>48365.95</v>
      </c>
    </row>
    <row r="316" spans="1:6" ht="14.25">
      <c r="A316" s="64" t="s">
        <v>454</v>
      </c>
      <c r="B316" s="71" t="s">
        <v>210</v>
      </c>
      <c r="C316" s="67"/>
      <c r="D316" s="68">
        <v>373380.14</v>
      </c>
      <c r="E316" s="67"/>
      <c r="F316" s="68">
        <v>391445.38</v>
      </c>
    </row>
    <row r="317" spans="1:6" ht="15.75" thickBot="1">
      <c r="A317" s="29" t="s">
        <v>455</v>
      </c>
      <c r="B317" s="122" t="s">
        <v>210</v>
      </c>
      <c r="C317" s="121"/>
      <c r="D317" s="69">
        <f>SUM(D315:D316)</f>
        <v>387516.34</v>
      </c>
      <c r="E317" s="69">
        <f>SUM(E315:E316)</f>
        <v>0</v>
      </c>
      <c r="F317" s="69">
        <f>SUM(F315:F316)</f>
        <v>439811.33</v>
      </c>
    </row>
    <row r="318" ht="14.25">
      <c r="B318" s="23"/>
    </row>
    <row r="319" ht="14.25">
      <c r="B319" s="23"/>
    </row>
    <row r="320" spans="1:6" ht="19.5" customHeight="1">
      <c r="A320" s="127" t="s">
        <v>456</v>
      </c>
      <c r="B320" s="3"/>
      <c r="C320" s="3"/>
      <c r="D320" s="3"/>
      <c r="E320" s="3"/>
      <c r="F320" s="3"/>
    </row>
    <row r="321" spans="1:12" ht="58.5" customHeight="1">
      <c r="A321" s="155" t="s">
        <v>457</v>
      </c>
      <c r="B321" s="155"/>
      <c r="C321" s="155"/>
      <c r="D321" s="155"/>
      <c r="E321" s="155"/>
      <c r="F321" s="155"/>
      <c r="G321" s="155"/>
      <c r="H321" s="155"/>
      <c r="I321" s="155"/>
      <c r="J321" s="155"/>
      <c r="L321" s="64"/>
    </row>
    <row r="322" ht="14.25">
      <c r="B322" s="23"/>
    </row>
    <row r="323" ht="14.25"/>
    <row r="324" ht="15">
      <c r="A324" s="24" t="s">
        <v>458</v>
      </c>
    </row>
    <row r="325" spans="4:6" ht="12" customHeight="1">
      <c r="D325" s="44">
        <v>44561</v>
      </c>
      <c r="E325" s="24"/>
      <c r="F325" s="44">
        <v>44196</v>
      </c>
    </row>
    <row r="326" spans="1:6" ht="14.25">
      <c r="A326" s="64" t="s">
        <v>115</v>
      </c>
      <c r="B326" s="23" t="s">
        <v>210</v>
      </c>
      <c r="D326" s="26">
        <f>P169</f>
        <v>38737.9</v>
      </c>
      <c r="E326" s="26"/>
      <c r="F326" s="26">
        <f>D169</f>
        <v>38737.9</v>
      </c>
    </row>
    <row r="327" spans="1:6" s="67" customFormat="1" ht="14.25">
      <c r="A327" s="64" t="s">
        <v>459</v>
      </c>
      <c r="B327" s="71" t="s">
        <v>210</v>
      </c>
      <c r="D327" s="68">
        <f>P170</f>
        <v>88005.62</v>
      </c>
      <c r="E327" s="68"/>
      <c r="F327" s="26">
        <f>D170</f>
        <v>88005.62</v>
      </c>
    </row>
    <row r="328" spans="1:6" s="67" customFormat="1" ht="14.25">
      <c r="A328" s="64" t="s">
        <v>460</v>
      </c>
      <c r="B328" s="71" t="s">
        <v>210</v>
      </c>
      <c r="D328" s="68">
        <f>P171</f>
        <v>47419.3</v>
      </c>
      <c r="E328" s="68"/>
      <c r="F328" s="68">
        <f>D171</f>
        <v>47419.3</v>
      </c>
    </row>
    <row r="329" spans="1:6" ht="14.25" customHeight="1">
      <c r="A329" s="24" t="s">
        <v>461</v>
      </c>
      <c r="B329" s="32"/>
      <c r="C329" s="32"/>
      <c r="D329" s="34"/>
      <c r="E329" s="34"/>
      <c r="F329" s="34"/>
    </row>
    <row r="330" spans="1:6" ht="15" customHeight="1" thickBot="1">
      <c r="A330" s="50" t="s">
        <v>462</v>
      </c>
      <c r="B330" s="51" t="s">
        <v>210</v>
      </c>
      <c r="C330" s="46"/>
      <c r="D330" s="57">
        <f>SUM(D326:D329)</f>
        <v>174162.82</v>
      </c>
      <c r="E330" s="57"/>
      <c r="F330" s="57">
        <f>SUM(F326:F329)</f>
        <v>174162.82</v>
      </c>
    </row>
    <row r="331" spans="1:6" ht="14.25">
      <c r="A331" s="3"/>
      <c r="B331" s="3"/>
      <c r="C331" s="3"/>
      <c r="D331" s="3"/>
      <c r="E331" s="3"/>
      <c r="F331" s="3"/>
    </row>
    <row r="332" ht="14.25">
      <c r="A332" s="53"/>
    </row>
    <row r="333" spans="1:10" ht="15">
      <c r="A333" s="133" t="s">
        <v>463</v>
      </c>
      <c r="B333" s="133"/>
      <c r="C333" s="133"/>
      <c r="D333" s="133"/>
      <c r="E333" s="133"/>
      <c r="F333" s="133"/>
      <c r="G333" s="133"/>
      <c r="H333" s="133"/>
      <c r="I333" s="133"/>
      <c r="J333" s="133"/>
    </row>
    <row r="334" spans="1:10" ht="30" customHeight="1">
      <c r="A334" s="139" t="s">
        <v>531</v>
      </c>
      <c r="B334" s="139"/>
      <c r="C334" s="139"/>
      <c r="D334" s="139"/>
      <c r="E334" s="139"/>
      <c r="F334" s="139"/>
      <c r="G334" s="139"/>
      <c r="H334" s="139"/>
      <c r="I334" s="139"/>
      <c r="J334" s="139"/>
    </row>
    <row r="335" ht="14.25">
      <c r="A335" s="53"/>
    </row>
    <row r="336" ht="14.25">
      <c r="A336" s="53"/>
    </row>
    <row r="337" spans="1:10" ht="15" customHeight="1">
      <c r="A337" s="133" t="s">
        <v>116</v>
      </c>
      <c r="B337" s="133"/>
      <c r="C337" s="133"/>
      <c r="D337" s="133"/>
      <c r="E337" s="133"/>
      <c r="F337" s="133"/>
      <c r="G337" s="133"/>
      <c r="H337" s="133"/>
      <c r="I337" s="133"/>
      <c r="J337" s="133"/>
    </row>
    <row r="338" ht="14.25">
      <c r="A338" s="53"/>
    </row>
    <row r="339" ht="14.25">
      <c r="A339" s="53"/>
    </row>
    <row r="340" spans="1:10" ht="15">
      <c r="A340" s="133" t="s">
        <v>464</v>
      </c>
      <c r="B340" s="133"/>
      <c r="C340" s="133"/>
      <c r="D340" s="133"/>
      <c r="E340" s="133"/>
      <c r="F340" s="133"/>
      <c r="G340" s="133"/>
      <c r="H340" s="133"/>
      <c r="I340" s="133"/>
      <c r="J340" s="133"/>
    </row>
    <row r="341" spans="1:12" ht="73.5" customHeight="1">
      <c r="A341" s="156" t="s">
        <v>532</v>
      </c>
      <c r="B341" s="157"/>
      <c r="C341" s="157"/>
      <c r="D341" s="157"/>
      <c r="E341" s="157"/>
      <c r="F341" s="157"/>
      <c r="G341" s="157"/>
      <c r="H341" s="157"/>
      <c r="I341" s="157"/>
      <c r="J341" s="157"/>
      <c r="L341" s="64"/>
    </row>
    <row r="342" spans="1:6" ht="15" customHeight="1">
      <c r="A342" s="49"/>
      <c r="B342" s="48"/>
      <c r="C342" s="3"/>
      <c r="D342" s="63"/>
      <c r="E342" s="63"/>
      <c r="F342" s="63"/>
    </row>
    <row r="343" spans="1:8" ht="15">
      <c r="A343" s="24" t="s">
        <v>465</v>
      </c>
      <c r="B343" s="23"/>
      <c r="F343" s="24">
        <v>2021</v>
      </c>
      <c r="G343" s="24"/>
      <c r="H343" s="24">
        <v>2020</v>
      </c>
    </row>
    <row r="344" spans="1:8" ht="14.25">
      <c r="A344" s="64" t="s">
        <v>466</v>
      </c>
      <c r="B344" s="23"/>
      <c r="D344" s="23" t="s">
        <v>210</v>
      </c>
      <c r="F344" s="68">
        <v>3825860.45</v>
      </c>
      <c r="G344" s="26"/>
      <c r="H344" s="68">
        <v>3865457</v>
      </c>
    </row>
    <row r="345" spans="1:8" s="67" customFormat="1" ht="14.25">
      <c r="A345" s="64" t="s">
        <v>467</v>
      </c>
      <c r="B345" s="71"/>
      <c r="D345" s="88" t="s">
        <v>210</v>
      </c>
      <c r="E345" s="2"/>
      <c r="F345" s="68">
        <v>29000</v>
      </c>
      <c r="G345" s="26"/>
      <c r="H345" s="68">
        <v>58000</v>
      </c>
    </row>
    <row r="346" spans="1:8" ht="14.25">
      <c r="A346" s="64" t="s">
        <v>468</v>
      </c>
      <c r="B346" s="23"/>
      <c r="D346" s="23" t="s">
        <v>210</v>
      </c>
      <c r="F346" s="68">
        <v>529765</v>
      </c>
      <c r="G346" s="26"/>
      <c r="H346" s="68">
        <v>529570</v>
      </c>
    </row>
    <row r="347" spans="1:8" ht="14.25">
      <c r="A347" s="64" t="s">
        <v>469</v>
      </c>
      <c r="B347" s="23"/>
      <c r="D347" s="23" t="s">
        <v>210</v>
      </c>
      <c r="F347" s="68">
        <v>-1025</v>
      </c>
      <c r="G347" s="26"/>
      <c r="H347" s="68">
        <v>47095</v>
      </c>
    </row>
    <row r="348" spans="1:8" ht="15" customHeight="1" thickBot="1">
      <c r="A348" s="29" t="s">
        <v>470</v>
      </c>
      <c r="B348" s="45"/>
      <c r="C348" s="30"/>
      <c r="D348" s="105" t="s">
        <v>210</v>
      </c>
      <c r="E348" s="30"/>
      <c r="F348" s="106">
        <f>SUM(F344:F347)</f>
        <v>4383600.45</v>
      </c>
      <c r="G348" s="106">
        <f>SUM(G344:G346)</f>
        <v>0</v>
      </c>
      <c r="H348" s="106">
        <f>SUM(H344:H347)</f>
        <v>4500122</v>
      </c>
    </row>
    <row r="349" spans="1:3" ht="15" customHeight="1">
      <c r="A349" s="49"/>
      <c r="B349" s="48"/>
      <c r="C349" s="3"/>
    </row>
    <row r="350" spans="1:10" ht="60.75" customHeight="1">
      <c r="A350" s="158" t="s">
        <v>471</v>
      </c>
      <c r="B350" s="158"/>
      <c r="C350" s="158"/>
      <c r="D350" s="158"/>
      <c r="E350" s="158"/>
      <c r="F350" s="158"/>
      <c r="G350" s="158"/>
      <c r="H350" s="158"/>
      <c r="I350" s="158"/>
      <c r="J350" s="158"/>
    </row>
    <row r="351" ht="14.25"/>
    <row r="352" spans="1:10" ht="15" customHeight="1">
      <c r="A352" s="133" t="s">
        <v>472</v>
      </c>
      <c r="B352" s="133"/>
      <c r="C352" s="133"/>
      <c r="D352" s="133"/>
      <c r="E352" s="133"/>
      <c r="F352" s="133"/>
      <c r="G352" s="133"/>
      <c r="H352" s="133"/>
      <c r="I352" s="133"/>
      <c r="J352" s="133"/>
    </row>
    <row r="353" spans="1:12" ht="91.5" customHeight="1">
      <c r="A353" s="155" t="s">
        <v>533</v>
      </c>
      <c r="B353" s="155"/>
      <c r="C353" s="155"/>
      <c r="D353" s="155"/>
      <c r="E353" s="155"/>
      <c r="F353" s="155"/>
      <c r="G353" s="155"/>
      <c r="H353" s="155"/>
      <c r="I353" s="155"/>
      <c r="J353" s="155"/>
      <c r="L353" s="64"/>
    </row>
    <row r="354" ht="14.25"/>
    <row r="355" ht="15">
      <c r="A355" s="24" t="s">
        <v>473</v>
      </c>
    </row>
    <row r="356" spans="1:8" ht="18" customHeight="1">
      <c r="A356" s="64" t="s">
        <v>474</v>
      </c>
      <c r="F356" s="24">
        <v>2021</v>
      </c>
      <c r="G356" s="24"/>
      <c r="H356" s="24">
        <v>2020</v>
      </c>
    </row>
    <row r="357" ht="14.25"/>
    <row r="358" spans="1:10" ht="14.25">
      <c r="A358" s="64" t="s">
        <v>475</v>
      </c>
      <c r="D358" s="23" t="s">
        <v>210</v>
      </c>
      <c r="F358" s="68">
        <f>1768428.11-F359</f>
        <v>1534775.06</v>
      </c>
      <c r="G358" s="26"/>
      <c r="H358" s="68">
        <v>1491267.23</v>
      </c>
      <c r="J358" s="64"/>
    </row>
    <row r="359" spans="1:10" ht="14.25">
      <c r="A359" s="64" t="s">
        <v>476</v>
      </c>
      <c r="D359" s="88" t="s">
        <v>210</v>
      </c>
      <c r="F359" s="68">
        <v>233653.05</v>
      </c>
      <c r="G359" s="26"/>
      <c r="H359" s="68">
        <v>221667.55</v>
      </c>
      <c r="J359" s="64"/>
    </row>
    <row r="360" spans="1:8" ht="14.25">
      <c r="A360" s="64" t="s">
        <v>477</v>
      </c>
      <c r="D360" s="23" t="s">
        <v>210</v>
      </c>
      <c r="F360" s="68">
        <f>72888.05+79355.35+79779.85+98947.25+8435.95+27468.6+25</f>
        <v>366900.05</v>
      </c>
      <c r="G360" s="26"/>
      <c r="H360" s="68">
        <v>417636.6</v>
      </c>
    </row>
    <row r="361" spans="1:8" ht="14.25">
      <c r="A361" s="64" t="s">
        <v>478</v>
      </c>
      <c r="D361" s="23" t="s">
        <v>210</v>
      </c>
      <c r="F361" s="68">
        <v>515617.07</v>
      </c>
      <c r="G361" s="26"/>
      <c r="H361" s="68">
        <v>495738.8</v>
      </c>
    </row>
    <row r="362" spans="1:8" ht="14.25">
      <c r="A362" s="64" t="s">
        <v>117</v>
      </c>
      <c r="D362" s="23" t="s">
        <v>210</v>
      </c>
      <c r="F362" s="68">
        <v>1703001.5</v>
      </c>
      <c r="G362" s="26"/>
      <c r="H362" s="68">
        <v>1668564.45</v>
      </c>
    </row>
    <row r="363" spans="1:8" ht="14.25">
      <c r="A363" s="64" t="s">
        <v>479</v>
      </c>
      <c r="D363" s="23" t="s">
        <v>210</v>
      </c>
      <c r="F363" s="26">
        <v>1147879.66</v>
      </c>
      <c r="G363" s="26"/>
      <c r="H363" s="26">
        <v>1222379.6</v>
      </c>
    </row>
    <row r="364" spans="1:8" ht="14.25">
      <c r="A364" s="64" t="s">
        <v>119</v>
      </c>
      <c r="D364" s="23" t="s">
        <v>210</v>
      </c>
      <c r="F364" s="26">
        <v>890122.65</v>
      </c>
      <c r="G364" s="26"/>
      <c r="H364" s="26">
        <v>867398.75</v>
      </c>
    </row>
    <row r="365" spans="1:8" ht="14.25">
      <c r="A365" s="64" t="s">
        <v>480</v>
      </c>
      <c r="D365" s="23" t="s">
        <v>210</v>
      </c>
      <c r="F365" s="26">
        <v>48536.85</v>
      </c>
      <c r="G365" s="26"/>
      <c r="H365" s="26">
        <v>47955.95</v>
      </c>
    </row>
    <row r="366" spans="1:8" ht="14.25">
      <c r="A366" s="64" t="s">
        <v>481</v>
      </c>
      <c r="D366" s="23" t="s">
        <v>210</v>
      </c>
      <c r="F366" s="26">
        <f>673532.2-F365</f>
        <v>624995.35</v>
      </c>
      <c r="G366" s="26"/>
      <c r="H366" s="26">
        <v>596094.75</v>
      </c>
    </row>
    <row r="367" spans="1:8" ht="15.75" thickBot="1">
      <c r="A367" s="29" t="s">
        <v>118</v>
      </c>
      <c r="B367" s="29"/>
      <c r="C367" s="29"/>
      <c r="D367" s="45" t="s">
        <v>210</v>
      </c>
      <c r="E367" s="29"/>
      <c r="F367" s="31">
        <f>SUM(F358:F366)</f>
        <v>7065481.24</v>
      </c>
      <c r="G367" s="31"/>
      <c r="H367" s="31">
        <f>SUM(H358:H366)</f>
        <v>7028703.680000001</v>
      </c>
    </row>
    <row r="368" spans="4:8" ht="8.25" customHeight="1">
      <c r="D368" s="23"/>
      <c r="F368" s="26"/>
      <c r="G368" s="26"/>
      <c r="H368" s="26"/>
    </row>
    <row r="369" spans="1:12" s="67" customFormat="1" ht="62.25" customHeight="1">
      <c r="A369" s="155" t="s">
        <v>534</v>
      </c>
      <c r="B369" s="155"/>
      <c r="C369" s="155"/>
      <c r="D369" s="155"/>
      <c r="E369" s="155"/>
      <c r="F369" s="155"/>
      <c r="G369" s="155"/>
      <c r="H369" s="155"/>
      <c r="I369" s="155"/>
      <c r="J369" s="155"/>
      <c r="L369" s="70"/>
    </row>
    <row r="370" spans="1:8" ht="14.25">
      <c r="A370" s="64"/>
      <c r="D370" s="23"/>
      <c r="F370" s="26"/>
      <c r="G370" s="26"/>
      <c r="H370" s="26"/>
    </row>
    <row r="371" spans="1:8" ht="14.25">
      <c r="A371" s="64"/>
      <c r="D371" s="23"/>
      <c r="F371" s="26"/>
      <c r="G371" s="26"/>
      <c r="H371" s="26"/>
    </row>
    <row r="372" spans="1:10" ht="15">
      <c r="A372" s="128" t="s">
        <v>535</v>
      </c>
      <c r="B372" s="129"/>
      <c r="C372" s="129"/>
      <c r="D372" s="130"/>
      <c r="E372" s="129"/>
      <c r="F372" s="107"/>
      <c r="G372" s="107"/>
      <c r="H372" s="107"/>
      <c r="I372" s="129"/>
      <c r="J372" s="129"/>
    </row>
    <row r="373" spans="1:10" ht="17.25" customHeight="1">
      <c r="A373" s="155" t="s">
        <v>536</v>
      </c>
      <c r="B373" s="155"/>
      <c r="C373" s="155"/>
      <c r="D373" s="155"/>
      <c r="E373" s="155"/>
      <c r="F373" s="155"/>
      <c r="G373" s="155"/>
      <c r="H373" s="155"/>
      <c r="I373" s="155"/>
      <c r="J373" s="155"/>
    </row>
    <row r="374" spans="1:8" ht="14.25" customHeight="1">
      <c r="A374" s="64"/>
      <c r="D374" s="23"/>
      <c r="F374" s="26"/>
      <c r="G374" s="26"/>
      <c r="H374" s="26"/>
    </row>
    <row r="375" spans="4:8" ht="14.25" customHeight="1">
      <c r="D375" s="23"/>
      <c r="F375" s="26"/>
      <c r="G375" s="26"/>
      <c r="H375" s="26"/>
    </row>
    <row r="376" spans="1:8" ht="15.75" customHeight="1">
      <c r="A376" s="24" t="s">
        <v>482</v>
      </c>
      <c r="D376" s="23"/>
      <c r="F376" s="26"/>
      <c r="G376" s="26"/>
      <c r="H376" s="26"/>
    </row>
    <row r="377" spans="1:10" s="67" customFormat="1" ht="82.5" customHeight="1">
      <c r="A377" s="136" t="s">
        <v>537</v>
      </c>
      <c r="B377" s="136"/>
      <c r="C377" s="136"/>
      <c r="D377" s="136"/>
      <c r="E377" s="136"/>
      <c r="F377" s="136"/>
      <c r="G377" s="136"/>
      <c r="H377" s="136"/>
      <c r="I377" s="136"/>
      <c r="J377" s="136"/>
    </row>
    <row r="378" spans="4:8" ht="14.25">
      <c r="D378" s="23"/>
      <c r="F378" s="26"/>
      <c r="G378" s="26"/>
      <c r="H378" s="26"/>
    </row>
    <row r="379" spans="4:8" ht="14.25">
      <c r="D379" s="23"/>
      <c r="F379" s="26"/>
      <c r="G379" s="26"/>
      <c r="H379" s="26"/>
    </row>
    <row r="380" spans="1:8" ht="15">
      <c r="A380" s="24" t="s">
        <v>483</v>
      </c>
      <c r="D380" s="23"/>
      <c r="F380" s="26"/>
      <c r="G380" s="26"/>
      <c r="H380" s="26"/>
    </row>
    <row r="381" spans="1:10" s="67" customFormat="1" ht="19.5" customHeight="1">
      <c r="A381" s="134" t="s">
        <v>484</v>
      </c>
      <c r="B381" s="134"/>
      <c r="C381" s="134"/>
      <c r="D381" s="134"/>
      <c r="E381" s="134"/>
      <c r="F381" s="134"/>
      <c r="G381" s="134"/>
      <c r="H381" s="134"/>
      <c r="I381" s="134"/>
      <c r="J381" s="134"/>
    </row>
    <row r="382" spans="4:8" ht="14.25">
      <c r="D382" s="23"/>
      <c r="F382" s="26"/>
      <c r="G382" s="26"/>
      <c r="H382" s="26"/>
    </row>
    <row r="383" ht="14.25">
      <c r="D383" s="23"/>
    </row>
    <row r="384" spans="1:8" ht="15">
      <c r="A384" s="24" t="s">
        <v>485</v>
      </c>
      <c r="D384" s="23"/>
      <c r="F384" s="24">
        <v>2021</v>
      </c>
      <c r="G384" s="24"/>
      <c r="H384" s="24">
        <v>2020</v>
      </c>
    </row>
    <row r="385" spans="1:8" ht="14.25">
      <c r="A385" s="54" t="s">
        <v>486</v>
      </c>
      <c r="D385" s="23" t="s">
        <v>210</v>
      </c>
      <c r="F385" s="26">
        <v>79704</v>
      </c>
      <c r="G385" s="26"/>
      <c r="H385" s="26">
        <v>67519</v>
      </c>
    </row>
    <row r="386" spans="1:8" ht="14.25">
      <c r="A386" s="64" t="s">
        <v>35</v>
      </c>
      <c r="D386" s="23" t="s">
        <v>210</v>
      </c>
      <c r="F386" s="26">
        <v>4000</v>
      </c>
      <c r="G386" s="26"/>
      <c r="H386" s="26">
        <v>4000</v>
      </c>
    </row>
    <row r="387" spans="1:8" ht="14.25">
      <c r="A387" s="64" t="s">
        <v>487</v>
      </c>
      <c r="D387" s="23" t="s">
        <v>210</v>
      </c>
      <c r="F387" s="26">
        <v>0</v>
      </c>
      <c r="G387" s="26"/>
      <c r="H387" s="26">
        <v>2154</v>
      </c>
    </row>
    <row r="388" spans="1:8" s="54" customFormat="1" ht="14.25">
      <c r="A388" s="54" t="s">
        <v>488</v>
      </c>
      <c r="D388" s="79" t="s">
        <v>210</v>
      </c>
      <c r="F388" s="80">
        <v>0</v>
      </c>
      <c r="G388" s="80"/>
      <c r="H388" s="80">
        <v>1000</v>
      </c>
    </row>
    <row r="389" spans="1:8" s="54" customFormat="1" ht="14.25">
      <c r="A389" s="54" t="s">
        <v>489</v>
      </c>
      <c r="D389" s="79" t="s">
        <v>210</v>
      </c>
      <c r="F389" s="80">
        <v>3177.15</v>
      </c>
      <c r="G389" s="80"/>
      <c r="H389" s="80">
        <v>2143.25</v>
      </c>
    </row>
    <row r="390" spans="1:8" s="54" customFormat="1" ht="14.25">
      <c r="A390" s="54" t="s">
        <v>490</v>
      </c>
      <c r="D390" s="79" t="s">
        <v>210</v>
      </c>
      <c r="F390" s="80">
        <v>963.95</v>
      </c>
      <c r="G390" s="80"/>
      <c r="H390" s="80">
        <v>1497</v>
      </c>
    </row>
    <row r="391" spans="1:8" s="54" customFormat="1" ht="14.25">
      <c r="A391" s="54" t="s">
        <v>354</v>
      </c>
      <c r="D391" s="79" t="s">
        <v>210</v>
      </c>
      <c r="F391" s="80">
        <v>1500</v>
      </c>
      <c r="G391" s="80"/>
      <c r="H391" s="80">
        <v>0</v>
      </c>
    </row>
    <row r="392" spans="1:8" s="54" customFormat="1" ht="14.25">
      <c r="A392" s="54" t="s">
        <v>491</v>
      </c>
      <c r="D392" s="79" t="s">
        <v>210</v>
      </c>
      <c r="F392" s="80">
        <v>0</v>
      </c>
      <c r="G392" s="80"/>
      <c r="H392" s="80">
        <v>1000</v>
      </c>
    </row>
    <row r="393" spans="1:8" s="54" customFormat="1" ht="14.25">
      <c r="A393" s="54" t="s">
        <v>492</v>
      </c>
      <c r="D393" s="79" t="s">
        <v>210</v>
      </c>
      <c r="F393" s="80">
        <v>1000</v>
      </c>
      <c r="G393" s="80"/>
      <c r="H393" s="80">
        <v>1000</v>
      </c>
    </row>
    <row r="394" spans="1:8" ht="14.25">
      <c r="A394" s="64" t="s">
        <v>120</v>
      </c>
      <c r="D394" s="23" t="s">
        <v>210</v>
      </c>
      <c r="F394" s="26">
        <f>5950+1050</f>
        <v>7000</v>
      </c>
      <c r="G394" s="26"/>
      <c r="H394" s="26">
        <v>6383.05</v>
      </c>
    </row>
    <row r="395" spans="1:8" ht="15.75" thickBot="1">
      <c r="A395" s="29" t="s">
        <v>121</v>
      </c>
      <c r="B395" s="29"/>
      <c r="C395" s="29"/>
      <c r="D395" s="45" t="s">
        <v>210</v>
      </c>
      <c r="E395" s="29"/>
      <c r="F395" s="31">
        <f>SUM(F385:F394)</f>
        <v>97345.09999999999</v>
      </c>
      <c r="G395" s="31"/>
      <c r="H395" s="31">
        <f>SUM(H385:H394)</f>
        <v>86696.3</v>
      </c>
    </row>
    <row r="396" ht="14.25">
      <c r="D396" s="23"/>
    </row>
    <row r="397" ht="14.25">
      <c r="D397" s="23"/>
    </row>
    <row r="398" ht="14.25">
      <c r="D398" s="23"/>
    </row>
    <row r="399" spans="1:8" ht="15">
      <c r="A399" s="24" t="s">
        <v>493</v>
      </c>
      <c r="D399" s="23"/>
      <c r="F399" s="24">
        <v>2021</v>
      </c>
      <c r="G399" s="24"/>
      <c r="H399" s="24">
        <v>2020</v>
      </c>
    </row>
    <row r="400" spans="1:8" ht="18" customHeight="1">
      <c r="A400" s="64" t="s">
        <v>494</v>
      </c>
      <c r="D400" s="23"/>
      <c r="F400" s="26"/>
      <c r="G400" s="26"/>
      <c r="H400" s="26"/>
    </row>
    <row r="401" spans="1:8" ht="14.25">
      <c r="A401" s="64" t="s">
        <v>122</v>
      </c>
      <c r="D401" s="23" t="s">
        <v>210</v>
      </c>
      <c r="F401" s="68">
        <v>310869.91</v>
      </c>
      <c r="G401" s="26"/>
      <c r="H401" s="68">
        <v>137188.3</v>
      </c>
    </row>
    <row r="402" spans="1:8" ht="14.25">
      <c r="A402" s="64" t="s">
        <v>495</v>
      </c>
      <c r="D402" s="23" t="s">
        <v>210</v>
      </c>
      <c r="F402" s="68">
        <v>23542.18</v>
      </c>
      <c r="G402" s="26"/>
      <c r="H402" s="68">
        <v>25265.1</v>
      </c>
    </row>
    <row r="403" spans="1:8" ht="15.75" thickBot="1">
      <c r="A403" s="29" t="s">
        <v>123</v>
      </c>
      <c r="B403" s="29"/>
      <c r="C403" s="29"/>
      <c r="D403" s="45" t="s">
        <v>210</v>
      </c>
      <c r="E403" s="29"/>
      <c r="F403" s="31">
        <f>SUM(F401:F402)</f>
        <v>334412.08999999997</v>
      </c>
      <c r="G403" s="31"/>
      <c r="H403" s="31">
        <f>SUM(H401:H402)</f>
        <v>162453.4</v>
      </c>
    </row>
    <row r="404" ht="14.25">
      <c r="D404" s="23"/>
    </row>
    <row r="405" ht="14.25">
      <c r="D405" s="23"/>
    </row>
    <row r="406" spans="1:4" ht="12.75" customHeight="1">
      <c r="A406" s="24" t="s">
        <v>496</v>
      </c>
      <c r="D406" s="23"/>
    </row>
    <row r="407" spans="1:10" ht="30" customHeight="1">
      <c r="A407" s="159" t="s">
        <v>497</v>
      </c>
      <c r="B407" s="159"/>
      <c r="C407" s="159"/>
      <c r="D407" s="159"/>
      <c r="E407" s="159"/>
      <c r="F407" s="159"/>
      <c r="G407" s="159"/>
      <c r="H407" s="159"/>
      <c r="I407" s="159"/>
      <c r="J407" s="159"/>
    </row>
    <row r="408" spans="1:10" ht="14.25" customHeight="1">
      <c r="A408" s="86"/>
      <c r="B408" s="86"/>
      <c r="C408" s="86"/>
      <c r="D408" s="86"/>
      <c r="E408" s="86"/>
      <c r="F408" s="86"/>
      <c r="G408" s="86"/>
      <c r="H408" s="86"/>
      <c r="I408" s="86"/>
      <c r="J408" s="86"/>
    </row>
    <row r="409" spans="1:10" ht="12" customHeight="1">
      <c r="A409" s="86"/>
      <c r="B409" s="86"/>
      <c r="C409" s="86"/>
      <c r="D409" s="86"/>
      <c r="E409" s="86"/>
      <c r="F409" s="86"/>
      <c r="G409" s="86"/>
      <c r="H409" s="86"/>
      <c r="I409" s="86"/>
      <c r="J409" s="86"/>
    </row>
    <row r="410" spans="1:10" ht="21" customHeight="1">
      <c r="A410" s="24" t="s">
        <v>498</v>
      </c>
      <c r="D410" s="23"/>
      <c r="I410" s="86"/>
      <c r="J410" s="86"/>
    </row>
    <row r="411" spans="1:8" ht="15">
      <c r="A411" s="24"/>
      <c r="D411" s="23"/>
      <c r="F411" s="24">
        <v>2021</v>
      </c>
      <c r="G411" s="24"/>
      <c r="H411" s="24">
        <v>2020</v>
      </c>
    </row>
    <row r="412" spans="1:8" ht="12" customHeight="1">
      <c r="A412" s="64" t="s">
        <v>141</v>
      </c>
      <c r="D412" s="23"/>
      <c r="F412" s="26"/>
      <c r="G412" s="26"/>
      <c r="H412" s="26"/>
    </row>
    <row r="413" spans="1:8" ht="14.25">
      <c r="A413" s="64" t="s">
        <v>124</v>
      </c>
      <c r="D413" s="23" t="s">
        <v>210</v>
      </c>
      <c r="F413" s="26">
        <v>23.87</v>
      </c>
      <c r="G413" s="26"/>
      <c r="H413" s="26">
        <v>20.8</v>
      </c>
    </row>
    <row r="414" spans="1:8" ht="14.25">
      <c r="A414" s="64" t="s">
        <v>125</v>
      </c>
      <c r="D414" s="23" t="s">
        <v>210</v>
      </c>
      <c r="F414" s="26">
        <v>-3423.38</v>
      </c>
      <c r="G414" s="26"/>
      <c r="H414" s="26">
        <v>-3202.64</v>
      </c>
    </row>
    <row r="415" spans="1:8" ht="15.75" thickBot="1">
      <c r="A415" s="29" t="s">
        <v>126</v>
      </c>
      <c r="B415" s="29"/>
      <c r="C415" s="29"/>
      <c r="D415" s="45" t="s">
        <v>210</v>
      </c>
      <c r="E415" s="29"/>
      <c r="F415" s="31">
        <f>SUM(F413:F414)</f>
        <v>-3399.51</v>
      </c>
      <c r="G415" s="31"/>
      <c r="H415" s="31">
        <f>SUM(H413:H414)</f>
        <v>-3181.8399999999997</v>
      </c>
    </row>
    <row r="416" spans="1:4" ht="15">
      <c r="A416" s="24"/>
      <c r="D416" s="23"/>
    </row>
    <row r="417" spans="1:8" ht="12" customHeight="1">
      <c r="A417" s="24"/>
      <c r="D417" s="23"/>
      <c r="F417" s="24"/>
      <c r="G417" s="24"/>
      <c r="H417" s="24"/>
    </row>
    <row r="418" spans="4:8" ht="14.25">
      <c r="D418" s="23"/>
      <c r="F418" s="26"/>
      <c r="G418" s="26"/>
      <c r="H418" s="26"/>
    </row>
    <row r="419" spans="4:8" ht="14.25">
      <c r="D419" s="23"/>
      <c r="F419" s="26"/>
      <c r="G419" s="26"/>
      <c r="H419" s="26"/>
    </row>
    <row r="420" spans="4:8" ht="14.25">
      <c r="D420" s="23"/>
      <c r="F420" s="26"/>
      <c r="G420" s="26"/>
      <c r="H420" s="26"/>
    </row>
    <row r="421" spans="1:8" ht="15">
      <c r="A421" s="49"/>
      <c r="B421" s="49"/>
      <c r="C421" s="49"/>
      <c r="D421" s="48"/>
      <c r="E421" s="49"/>
      <c r="F421" s="63"/>
      <c r="G421" s="63"/>
      <c r="H421" s="63"/>
    </row>
    <row r="422" ht="14.25">
      <c r="D422" s="23"/>
    </row>
    <row r="423" spans="1:4" ht="15">
      <c r="A423" s="24" t="s">
        <v>499</v>
      </c>
      <c r="D423" s="23"/>
    </row>
    <row r="424" spans="1:8" ht="15">
      <c r="A424" s="24"/>
      <c r="D424" s="23"/>
      <c r="F424" s="24">
        <v>2021</v>
      </c>
      <c r="G424" s="24"/>
      <c r="H424" s="24">
        <v>2020</v>
      </c>
    </row>
    <row r="425" spans="1:4" ht="15">
      <c r="A425" s="24"/>
      <c r="D425" s="23"/>
    </row>
    <row r="426" spans="1:8" ht="14.25">
      <c r="A426" s="64" t="s">
        <v>500</v>
      </c>
      <c r="D426" s="23" t="s">
        <v>210</v>
      </c>
      <c r="F426" s="26">
        <v>-314903.83</v>
      </c>
      <c r="H426" s="26">
        <v>-295507.75</v>
      </c>
    </row>
    <row r="427" spans="1:8" ht="14.25">
      <c r="A427" s="64" t="s">
        <v>501</v>
      </c>
      <c r="D427" s="23" t="s">
        <v>210</v>
      </c>
      <c r="F427" s="26">
        <v>188200</v>
      </c>
      <c r="H427" s="26">
        <v>188200</v>
      </c>
    </row>
    <row r="428" spans="1:8" ht="15.75" thickBot="1">
      <c r="A428" s="24" t="s">
        <v>502</v>
      </c>
      <c r="D428" s="45" t="s">
        <v>210</v>
      </c>
      <c r="E428" s="29"/>
      <c r="F428" s="31">
        <f>SUM(F426:F427)</f>
        <v>-126703.83000000002</v>
      </c>
      <c r="G428" s="31"/>
      <c r="H428" s="31">
        <f>SUM(H426:H427)</f>
        <v>-107307.75</v>
      </c>
    </row>
    <row r="429" spans="1:4" ht="15">
      <c r="A429" s="24"/>
      <c r="D429" s="48"/>
    </row>
    <row r="430" spans="1:10" ht="30" customHeight="1">
      <c r="A430" s="134" t="s">
        <v>503</v>
      </c>
      <c r="B430" s="134"/>
      <c r="C430" s="134"/>
      <c r="D430" s="134"/>
      <c r="E430" s="134"/>
      <c r="F430" s="134"/>
      <c r="G430" s="134"/>
      <c r="H430" s="134"/>
      <c r="I430" s="134"/>
      <c r="J430" s="134"/>
    </row>
    <row r="431" spans="1:4" ht="14.25">
      <c r="A431" s="53"/>
      <c r="D431" s="23"/>
    </row>
    <row r="432" spans="1:4" ht="15">
      <c r="A432" s="24" t="s">
        <v>504</v>
      </c>
      <c r="D432" s="23"/>
    </row>
    <row r="433" spans="1:10" ht="18" customHeight="1">
      <c r="A433" s="159" t="s">
        <v>505</v>
      </c>
      <c r="B433" s="159"/>
      <c r="C433" s="159"/>
      <c r="D433" s="159"/>
      <c r="E433" s="159"/>
      <c r="F433" s="159"/>
      <c r="G433" s="159"/>
      <c r="H433" s="159"/>
      <c r="I433" s="159"/>
      <c r="J433" s="159"/>
    </row>
    <row r="434" spans="1:4" ht="14.25">
      <c r="A434" s="53"/>
      <c r="D434" s="23"/>
    </row>
    <row r="435" spans="1:4" ht="15">
      <c r="A435" s="24" t="s">
        <v>127</v>
      </c>
      <c r="D435" s="23"/>
    </row>
    <row r="436" spans="1:10" ht="30" customHeight="1">
      <c r="A436" s="134" t="s">
        <v>506</v>
      </c>
      <c r="B436" s="135"/>
      <c r="C436" s="135"/>
      <c r="D436" s="135"/>
      <c r="E436" s="135"/>
      <c r="F436" s="135"/>
      <c r="G436" s="135"/>
      <c r="H436" s="135"/>
      <c r="I436" s="135"/>
      <c r="J436" s="135"/>
    </row>
    <row r="437" spans="1:4" ht="14.25">
      <c r="A437" s="53"/>
      <c r="D437" s="23"/>
    </row>
    <row r="438" spans="1:4" ht="15">
      <c r="A438" s="24" t="s">
        <v>507</v>
      </c>
      <c r="D438" s="23"/>
    </row>
    <row r="439" spans="1:4" ht="14.25">
      <c r="A439" s="53"/>
      <c r="D439" s="23"/>
    </row>
    <row r="440" spans="1:4" ht="15">
      <c r="A440" s="24" t="s">
        <v>508</v>
      </c>
      <c r="D440" s="23"/>
    </row>
    <row r="441" spans="1:10" ht="18" customHeight="1">
      <c r="A441" s="145" t="s">
        <v>509</v>
      </c>
      <c r="B441" s="145"/>
      <c r="C441" s="145"/>
      <c r="D441" s="145"/>
      <c r="E441" s="145"/>
      <c r="F441" s="145"/>
      <c r="G441" s="145"/>
      <c r="H441" s="145"/>
      <c r="I441" s="145"/>
      <c r="J441" s="145"/>
    </row>
    <row r="442" spans="1:10" ht="14.25" customHeight="1">
      <c r="A442" s="60"/>
      <c r="B442" s="60"/>
      <c r="C442" s="60"/>
      <c r="D442" s="60"/>
      <c r="E442" s="60"/>
      <c r="F442" s="60"/>
      <c r="G442" s="60"/>
      <c r="H442" s="60"/>
      <c r="I442" s="60"/>
      <c r="J442" s="60"/>
    </row>
    <row r="443" spans="1:10" ht="14.25" customHeight="1">
      <c r="A443" s="60"/>
      <c r="B443" s="60"/>
      <c r="C443" s="60"/>
      <c r="D443" s="60"/>
      <c r="E443" s="60"/>
      <c r="F443" s="60"/>
      <c r="G443" s="60"/>
      <c r="H443" s="60"/>
      <c r="I443" s="60"/>
      <c r="J443" s="60"/>
    </row>
    <row r="444" spans="1:10" ht="14.25" customHeight="1">
      <c r="A444" s="94" t="s">
        <v>510</v>
      </c>
      <c r="B444" s="60"/>
      <c r="C444" s="60"/>
      <c r="D444" s="60"/>
      <c r="E444" s="60"/>
      <c r="F444" s="60"/>
      <c r="G444" s="60"/>
      <c r="H444" s="60"/>
      <c r="I444" s="60"/>
      <c r="J444" s="60"/>
    </row>
    <row r="445" spans="1:10" ht="14.25" customHeight="1">
      <c r="A445" s="94"/>
      <c r="B445" s="60"/>
      <c r="C445" s="60"/>
      <c r="D445" s="60"/>
      <c r="E445" s="60"/>
      <c r="F445" s="60"/>
      <c r="G445" s="60"/>
      <c r="H445" s="60"/>
      <c r="I445" s="60"/>
      <c r="J445" s="60"/>
    </row>
    <row r="446" spans="1:10" ht="14.25" customHeight="1">
      <c r="A446" s="94" t="s">
        <v>511</v>
      </c>
      <c r="B446" s="60"/>
      <c r="C446" s="60"/>
      <c r="D446" s="60"/>
      <c r="E446" s="60"/>
      <c r="F446" s="60"/>
      <c r="G446" s="60"/>
      <c r="H446" s="60"/>
      <c r="I446" s="60"/>
      <c r="J446" s="60"/>
    </row>
    <row r="447" spans="1:12" ht="129" customHeight="1">
      <c r="A447" s="160" t="s">
        <v>538</v>
      </c>
      <c r="B447" s="161"/>
      <c r="C447" s="161"/>
      <c r="D447" s="161"/>
      <c r="E447" s="161"/>
      <c r="F447" s="161"/>
      <c r="G447" s="161"/>
      <c r="H447" s="161"/>
      <c r="I447" s="161"/>
      <c r="J447" s="161"/>
      <c r="L447" s="64"/>
    </row>
    <row r="448" spans="1:10" ht="30" customHeight="1">
      <c r="A448" s="95"/>
      <c r="B448" s="115"/>
      <c r="C448" s="115"/>
      <c r="D448" s="115"/>
      <c r="E448" s="115"/>
      <c r="F448" s="115"/>
      <c r="G448" s="115"/>
      <c r="H448" s="115"/>
      <c r="I448" s="115"/>
      <c r="J448" s="115"/>
    </row>
    <row r="449" spans="1:10" ht="14.25" customHeight="1">
      <c r="A449" s="94" t="s">
        <v>512</v>
      </c>
      <c r="B449" s="60"/>
      <c r="C449" s="60"/>
      <c r="D449" s="60"/>
      <c r="E449" s="60"/>
      <c r="F449" s="60"/>
      <c r="G449" s="60"/>
      <c r="H449" s="60"/>
      <c r="I449" s="60"/>
      <c r="J449" s="60"/>
    </row>
    <row r="450" spans="1:10" ht="31.5" customHeight="1">
      <c r="A450" s="159" t="s">
        <v>513</v>
      </c>
      <c r="B450" s="159"/>
      <c r="C450" s="159"/>
      <c r="D450" s="159"/>
      <c r="E450" s="159"/>
      <c r="F450" s="159"/>
      <c r="G450" s="159"/>
      <c r="H450" s="159"/>
      <c r="I450" s="159"/>
      <c r="J450" s="159"/>
    </row>
    <row r="451" spans="1:10" ht="23.25" customHeight="1">
      <c r="A451" s="145"/>
      <c r="B451" s="146"/>
      <c r="C451" s="146"/>
      <c r="D451" s="146"/>
      <c r="E451" s="146"/>
      <c r="F451" s="146"/>
      <c r="G451" s="146"/>
      <c r="H451" s="146"/>
      <c r="I451" s="146"/>
      <c r="J451" s="146"/>
    </row>
    <row r="452" spans="1:10" ht="21.75" customHeight="1">
      <c r="A452" s="24" t="s">
        <v>514</v>
      </c>
      <c r="B452" s="67"/>
      <c r="C452" s="67"/>
      <c r="D452" s="71"/>
      <c r="E452" s="67"/>
      <c r="F452" s="67"/>
      <c r="G452" s="67"/>
      <c r="H452" s="67"/>
      <c r="I452" s="67"/>
      <c r="J452" s="67"/>
    </row>
    <row r="453" spans="1:10" ht="45" customHeight="1">
      <c r="A453" s="134" t="s">
        <v>515</v>
      </c>
      <c r="B453" s="135"/>
      <c r="C453" s="135"/>
      <c r="D453" s="135"/>
      <c r="E453" s="135"/>
      <c r="F453" s="135"/>
      <c r="G453" s="135"/>
      <c r="H453" s="135"/>
      <c r="I453" s="135"/>
      <c r="J453" s="135"/>
    </row>
    <row r="454" spans="1:10" ht="24" customHeight="1">
      <c r="A454" s="60"/>
      <c r="B454" s="60"/>
      <c r="C454" s="60"/>
      <c r="D454" s="60"/>
      <c r="E454" s="60"/>
      <c r="F454" s="60"/>
      <c r="G454" s="60"/>
      <c r="H454" s="60"/>
      <c r="I454" s="60"/>
      <c r="J454" s="60"/>
    </row>
    <row r="455" spans="1:4" ht="21.75" customHeight="1">
      <c r="A455" s="24" t="s">
        <v>516</v>
      </c>
      <c r="D455" s="23"/>
    </row>
    <row r="456" spans="1:6" ht="21.75" customHeight="1">
      <c r="A456" s="24"/>
      <c r="B456" s="96"/>
      <c r="C456" s="24"/>
      <c r="D456" s="96">
        <v>44561</v>
      </c>
      <c r="F456" s="96">
        <v>44196</v>
      </c>
    </row>
    <row r="457" spans="1:10" ht="24" customHeight="1">
      <c r="A457" s="95" t="s">
        <v>517</v>
      </c>
      <c r="B457" s="23" t="s">
        <v>210</v>
      </c>
      <c r="C457" s="60"/>
      <c r="D457" s="26">
        <v>3918.25</v>
      </c>
      <c r="E457" s="60"/>
      <c r="F457" s="26">
        <v>10635.25</v>
      </c>
      <c r="G457" s="60"/>
      <c r="H457" s="60"/>
      <c r="I457" s="60"/>
      <c r="J457" s="60"/>
    </row>
    <row r="458" spans="1:10" ht="13.5" customHeight="1">
      <c r="A458" s="95" t="s">
        <v>518</v>
      </c>
      <c r="B458" s="23" t="s">
        <v>210</v>
      </c>
      <c r="C458" s="60"/>
      <c r="D458" s="26">
        <v>45702</v>
      </c>
      <c r="E458" s="60"/>
      <c r="F458" s="26">
        <v>65198.4</v>
      </c>
      <c r="G458" s="60"/>
      <c r="H458" s="60"/>
      <c r="I458" s="60"/>
      <c r="J458" s="60"/>
    </row>
    <row r="459" spans="1:10" ht="13.5" customHeight="1">
      <c r="A459" s="97" t="s">
        <v>519</v>
      </c>
      <c r="B459" s="23" t="s">
        <v>210</v>
      </c>
      <c r="C459" s="60"/>
      <c r="D459" s="26">
        <v>929968.8</v>
      </c>
      <c r="E459" s="60"/>
      <c r="F459" s="26">
        <v>1070185.2</v>
      </c>
      <c r="G459" s="60"/>
      <c r="H459" s="60"/>
      <c r="I459" s="60"/>
      <c r="J459" s="60"/>
    </row>
    <row r="460" spans="1:10" ht="13.5" customHeight="1">
      <c r="A460" s="97"/>
      <c r="B460" s="98"/>
      <c r="C460" s="60"/>
      <c r="D460" s="98"/>
      <c r="E460" s="60"/>
      <c r="F460" s="60"/>
      <c r="G460" s="60"/>
      <c r="H460" s="60"/>
      <c r="I460" s="60"/>
      <c r="J460" s="60"/>
    </row>
    <row r="461" spans="1:10" ht="13.5" customHeight="1">
      <c r="A461" s="97"/>
      <c r="B461" s="98"/>
      <c r="C461" s="60"/>
      <c r="D461" s="98"/>
      <c r="E461" s="60"/>
      <c r="F461" s="60"/>
      <c r="G461" s="60"/>
      <c r="H461" s="60"/>
      <c r="I461" s="60"/>
      <c r="J461" s="60"/>
    </row>
    <row r="462" spans="1:10" ht="13.5" customHeight="1">
      <c r="A462" s="97"/>
      <c r="B462" s="98"/>
      <c r="C462" s="60"/>
      <c r="D462" s="98"/>
      <c r="E462" s="60"/>
      <c r="F462" s="60"/>
      <c r="G462" s="60"/>
      <c r="H462" s="60"/>
      <c r="I462" s="60"/>
      <c r="J462" s="60"/>
    </row>
    <row r="463" spans="1:10" ht="13.5" customHeight="1">
      <c r="A463" s="97"/>
      <c r="B463" s="98"/>
      <c r="C463" s="60"/>
      <c r="D463" s="98"/>
      <c r="E463" s="60"/>
      <c r="F463" s="60"/>
      <c r="G463" s="60"/>
      <c r="H463" s="60"/>
      <c r="I463" s="60"/>
      <c r="J463" s="60"/>
    </row>
    <row r="464" spans="1:10" ht="21.75" customHeight="1">
      <c r="A464" s="24" t="s">
        <v>520</v>
      </c>
      <c r="B464" s="67"/>
      <c r="C464" s="67"/>
      <c r="D464" s="71"/>
      <c r="E464" s="67"/>
      <c r="F464" s="67"/>
      <c r="G464" s="67"/>
      <c r="H464" s="67"/>
      <c r="I464" s="67"/>
      <c r="J464" s="67"/>
    </row>
    <row r="465" spans="1:10" ht="13.5" customHeight="1">
      <c r="A465" s="97"/>
      <c r="B465" s="24"/>
      <c r="C465" s="60"/>
      <c r="D465" s="24">
        <v>2021</v>
      </c>
      <c r="E465" s="60"/>
      <c r="F465" s="24">
        <v>2020</v>
      </c>
      <c r="G465" s="60"/>
      <c r="H465" s="60"/>
      <c r="I465" s="60"/>
      <c r="J465" s="60"/>
    </row>
    <row r="466" spans="1:10" ht="13.5" customHeight="1">
      <c r="A466" s="97"/>
      <c r="B466" s="24"/>
      <c r="C466" s="60"/>
      <c r="D466" s="24"/>
      <c r="E466" s="60"/>
      <c r="F466" s="60"/>
      <c r="G466" s="60"/>
      <c r="H466" s="60"/>
      <c r="I466" s="60"/>
      <c r="J466" s="60"/>
    </row>
    <row r="467" spans="1:10" ht="13.5" customHeight="1">
      <c r="A467" s="97" t="s">
        <v>521</v>
      </c>
      <c r="B467" s="23" t="s">
        <v>210</v>
      </c>
      <c r="C467" s="60"/>
      <c r="D467" s="68">
        <v>7606016.98</v>
      </c>
      <c r="E467" s="110"/>
      <c r="F467" s="68">
        <v>7457829.98</v>
      </c>
      <c r="G467" s="60"/>
      <c r="H467" s="60"/>
      <c r="I467" s="60"/>
      <c r="J467" s="60"/>
    </row>
    <row r="468" spans="1:10" ht="13.5" customHeight="1">
      <c r="A468" s="97" t="s">
        <v>476</v>
      </c>
      <c r="B468" s="23" t="s">
        <v>210</v>
      </c>
      <c r="C468" s="60"/>
      <c r="D468" s="68">
        <v>1485294.9</v>
      </c>
      <c r="E468" s="110"/>
      <c r="F468" s="68">
        <v>1305657.82</v>
      </c>
      <c r="G468" s="60"/>
      <c r="H468" s="60"/>
      <c r="I468" s="60"/>
      <c r="J468" s="60"/>
    </row>
    <row r="469" spans="1:10" ht="13.5" customHeight="1">
      <c r="A469" s="97" t="s">
        <v>522</v>
      </c>
      <c r="B469" s="23" t="s">
        <v>210</v>
      </c>
      <c r="C469" s="60"/>
      <c r="D469" s="85">
        <v>1746895.08</v>
      </c>
      <c r="E469" s="110"/>
      <c r="F469" s="85">
        <v>1667885.49</v>
      </c>
      <c r="G469" s="60"/>
      <c r="H469" s="60"/>
      <c r="I469" s="60"/>
      <c r="J469" s="60"/>
    </row>
    <row r="470" spans="1:10" ht="13.5" customHeight="1">
      <c r="A470" s="97" t="s">
        <v>523</v>
      </c>
      <c r="B470" s="23" t="s">
        <v>210</v>
      </c>
      <c r="C470" s="60"/>
      <c r="D470" s="85">
        <v>367571.29</v>
      </c>
      <c r="E470" s="110"/>
      <c r="F470" s="85">
        <v>327375.45999999996</v>
      </c>
      <c r="G470" s="60"/>
      <c r="H470" s="60"/>
      <c r="I470" s="60"/>
      <c r="J470" s="60"/>
    </row>
    <row r="471" spans="1:10" ht="13.5" customHeight="1">
      <c r="A471" s="97"/>
      <c r="B471" s="98"/>
      <c r="C471" s="60"/>
      <c r="D471" s="111"/>
      <c r="E471" s="110"/>
      <c r="F471" s="111"/>
      <c r="G471" s="60"/>
      <c r="H471" s="60"/>
      <c r="I471" s="60"/>
      <c r="J471" s="60"/>
    </row>
    <row r="472" spans="1:10" ht="13.5" customHeight="1">
      <c r="A472" s="97" t="s">
        <v>524</v>
      </c>
      <c r="B472" s="23" t="s">
        <v>210</v>
      </c>
      <c r="C472" s="60"/>
      <c r="D472" s="119">
        <f>SUM(D467:D471)</f>
        <v>11205778.25</v>
      </c>
      <c r="E472" s="110"/>
      <c r="F472" s="119">
        <v>10758748.75</v>
      </c>
      <c r="G472" s="60"/>
      <c r="H472" s="60"/>
      <c r="I472" s="60"/>
      <c r="J472" s="60"/>
    </row>
    <row r="473" spans="1:10" ht="13.5" customHeight="1">
      <c r="A473" s="97"/>
      <c r="B473" s="98"/>
      <c r="C473" s="60"/>
      <c r="D473" s="98"/>
      <c r="E473" s="60"/>
      <c r="F473" s="60"/>
      <c r="G473" s="60"/>
      <c r="H473" s="60"/>
      <c r="I473" s="60"/>
      <c r="J473" s="60"/>
    </row>
    <row r="474" spans="1:10" ht="33" customHeight="1">
      <c r="A474" s="145" t="s">
        <v>525</v>
      </c>
      <c r="B474" s="145"/>
      <c r="C474" s="145"/>
      <c r="D474" s="145"/>
      <c r="E474" s="145"/>
      <c r="F474" s="145"/>
      <c r="G474" s="145"/>
      <c r="H474" s="145"/>
      <c r="I474" s="145"/>
      <c r="J474" s="145"/>
    </row>
    <row r="475" spans="1:10" ht="13.5" customHeight="1">
      <c r="A475" s="97"/>
      <c r="B475" s="98"/>
      <c r="C475" s="60"/>
      <c r="D475" s="98"/>
      <c r="E475" s="60"/>
      <c r="F475" s="60"/>
      <c r="G475" s="60"/>
      <c r="H475" s="60"/>
      <c r="I475" s="60"/>
      <c r="J475" s="60"/>
    </row>
    <row r="476" spans="1:10" ht="13.5" customHeight="1">
      <c r="A476" s="97"/>
      <c r="B476" s="98"/>
      <c r="C476" s="60"/>
      <c r="D476" s="98"/>
      <c r="E476" s="60"/>
      <c r="F476" s="60"/>
      <c r="G476" s="60"/>
      <c r="H476" s="60"/>
      <c r="I476" s="60"/>
      <c r="J476" s="60"/>
    </row>
    <row r="477" spans="1:10" ht="13.5" customHeight="1">
      <c r="A477" s="97"/>
      <c r="B477" s="98"/>
      <c r="C477" s="60"/>
      <c r="D477" s="98"/>
      <c r="E477" s="60"/>
      <c r="F477" s="60"/>
      <c r="G477" s="60"/>
      <c r="H477" s="60"/>
      <c r="I477" s="60"/>
      <c r="J477" s="60"/>
    </row>
    <row r="478" spans="1:10" ht="15.75" customHeight="1">
      <c r="A478" s="60"/>
      <c r="B478" s="60"/>
      <c r="C478" s="60"/>
      <c r="D478" s="60"/>
      <c r="E478" s="60"/>
      <c r="F478" s="60"/>
      <c r="G478" s="60"/>
      <c r="H478" s="60"/>
      <c r="I478" s="60"/>
      <c r="J478" s="60"/>
    </row>
    <row r="479" spans="1:4" ht="14.25" customHeight="1">
      <c r="A479" s="64" t="s">
        <v>526</v>
      </c>
      <c r="D479" s="23"/>
    </row>
    <row r="480" ht="14.25">
      <c r="D480" s="23"/>
    </row>
    <row r="481" ht="14.25">
      <c r="D481" s="23"/>
    </row>
    <row r="482" ht="14.25">
      <c r="D482" s="23"/>
    </row>
    <row r="483" ht="14.25">
      <c r="D483" s="23"/>
    </row>
    <row r="484" ht="14.25">
      <c r="D484" s="23"/>
    </row>
    <row r="485" ht="14.25">
      <c r="D485" s="23"/>
    </row>
    <row r="486" ht="14.25">
      <c r="D486" s="23"/>
    </row>
    <row r="487" ht="14.25">
      <c r="D487" s="23"/>
    </row>
    <row r="488" ht="14.25">
      <c r="D488" s="23"/>
    </row>
    <row r="489" ht="14.25">
      <c r="D489" s="23"/>
    </row>
    <row r="490" ht="14.25">
      <c r="D490" s="23"/>
    </row>
    <row r="491" ht="14.25">
      <c r="D491" s="23"/>
    </row>
    <row r="492" ht="14.25">
      <c r="D492" s="23"/>
    </row>
    <row r="493" ht="14.25">
      <c r="D493" s="23"/>
    </row>
    <row r="494" ht="14.25">
      <c r="D494" s="23"/>
    </row>
    <row r="495" ht="14.25">
      <c r="D495" s="23"/>
    </row>
    <row r="496" ht="14.25">
      <c r="D496" s="23"/>
    </row>
    <row r="497" ht="14.25">
      <c r="D497" s="23"/>
    </row>
    <row r="498" ht="14.25">
      <c r="D498" s="23"/>
    </row>
    <row r="499" ht="14.25">
      <c r="D499" s="23"/>
    </row>
    <row r="500" ht="14.25">
      <c r="D500" s="23"/>
    </row>
    <row r="501" ht="14.25">
      <c r="D501" s="23"/>
    </row>
    <row r="502" ht="14.25">
      <c r="D502" s="23"/>
    </row>
    <row r="503" ht="14.25">
      <c r="D503" s="23"/>
    </row>
    <row r="504" ht="14.25">
      <c r="D504" s="23"/>
    </row>
    <row r="505" ht="14.25">
      <c r="D505" s="23"/>
    </row>
    <row r="506" ht="14.25">
      <c r="D506" s="23"/>
    </row>
    <row r="507" ht="14.25">
      <c r="D507" s="23"/>
    </row>
    <row r="508" ht="14.25">
      <c r="D508" s="23"/>
    </row>
    <row r="509" ht="14.25">
      <c r="D509" s="23"/>
    </row>
    <row r="510" ht="14.25">
      <c r="D510" s="23"/>
    </row>
    <row r="511" ht="14.25">
      <c r="D511" s="23"/>
    </row>
    <row r="512" ht="14.25">
      <c r="D512" s="23"/>
    </row>
    <row r="513" ht="14.25">
      <c r="D513" s="23"/>
    </row>
    <row r="514" ht="14.25">
      <c r="D514" s="23"/>
    </row>
    <row r="515" ht="14.25">
      <c r="D515" s="23"/>
    </row>
    <row r="516" ht="14.25">
      <c r="D516" s="23"/>
    </row>
    <row r="517" ht="14.25">
      <c r="D517" s="23"/>
    </row>
    <row r="518" ht="14.25">
      <c r="D518" s="23"/>
    </row>
    <row r="519" ht="14.25">
      <c r="D519" s="23"/>
    </row>
    <row r="520" ht="14.25">
      <c r="D520" s="23"/>
    </row>
    <row r="521" ht="14.25">
      <c r="D521" s="23"/>
    </row>
    <row r="522" ht="14.25">
      <c r="D522" s="23"/>
    </row>
    <row r="523" ht="14.25">
      <c r="D523" s="23"/>
    </row>
    <row r="524" ht="14.25">
      <c r="D524" s="23"/>
    </row>
    <row r="525" ht="14.25">
      <c r="D525" s="23"/>
    </row>
    <row r="526" ht="14.25">
      <c r="D526" s="23"/>
    </row>
    <row r="527" ht="14.25">
      <c r="D527" s="23"/>
    </row>
    <row r="528" ht="14.25">
      <c r="D528" s="23"/>
    </row>
    <row r="529" ht="14.25">
      <c r="D529" s="23"/>
    </row>
    <row r="530" ht="14.25">
      <c r="D530" s="23"/>
    </row>
    <row r="531" ht="14.25">
      <c r="D531" s="23"/>
    </row>
    <row r="532" ht="14.25">
      <c r="D532" s="23"/>
    </row>
    <row r="533" ht="14.25">
      <c r="D533" s="23"/>
    </row>
    <row r="534" ht="14.25">
      <c r="D534" s="23"/>
    </row>
    <row r="535" ht="14.25">
      <c r="D535" s="23"/>
    </row>
    <row r="536" ht="14.25">
      <c r="D536" s="23"/>
    </row>
    <row r="537" ht="14.25">
      <c r="D537" s="23"/>
    </row>
    <row r="538" ht="14.25">
      <c r="D538" s="23"/>
    </row>
    <row r="539" ht="14.25">
      <c r="D539" s="23"/>
    </row>
    <row r="540" ht="14.25">
      <c r="D540" s="23"/>
    </row>
    <row r="541" ht="14.25">
      <c r="D541" s="23"/>
    </row>
    <row r="542" ht="14.25">
      <c r="D542" s="23"/>
    </row>
    <row r="543" ht="14.25">
      <c r="D543" s="23"/>
    </row>
    <row r="544" ht="14.25">
      <c r="D544" s="23"/>
    </row>
    <row r="545" ht="14.25">
      <c r="D545" s="23"/>
    </row>
    <row r="546" ht="14.25">
      <c r="D546" s="23"/>
    </row>
    <row r="547" ht="14.25">
      <c r="D547" s="23"/>
    </row>
    <row r="548" ht="14.25">
      <c r="D548" s="23"/>
    </row>
    <row r="549" ht="14.25">
      <c r="D549" s="23"/>
    </row>
    <row r="550" ht="14.25">
      <c r="D550" s="23"/>
    </row>
    <row r="551" ht="14.25">
      <c r="D551" s="23"/>
    </row>
    <row r="552" ht="14.25">
      <c r="D552" s="23"/>
    </row>
    <row r="553" ht="14.25">
      <c r="D553" s="23"/>
    </row>
    <row r="554" ht="14.25">
      <c r="D554" s="23"/>
    </row>
    <row r="555" ht="14.25">
      <c r="D555" s="23"/>
    </row>
    <row r="556" ht="14.25">
      <c r="D556" s="23"/>
    </row>
    <row r="557" ht="14.25">
      <c r="D557" s="23"/>
    </row>
    <row r="558" ht="14.25">
      <c r="D558" s="23"/>
    </row>
    <row r="559" ht="14.25">
      <c r="D559" s="23"/>
    </row>
    <row r="560" ht="14.25">
      <c r="D560" s="23"/>
    </row>
    <row r="561" ht="14.25">
      <c r="D561" s="23"/>
    </row>
    <row r="562" ht="14.25">
      <c r="D562" s="23"/>
    </row>
    <row r="563" ht="14.25">
      <c r="D563" s="23"/>
    </row>
    <row r="564" ht="14.25">
      <c r="D564" s="23"/>
    </row>
    <row r="565" ht="14.25">
      <c r="D565" s="23"/>
    </row>
    <row r="566" ht="14.25">
      <c r="D566" s="23"/>
    </row>
    <row r="567" ht="14.25">
      <c r="D567" s="23"/>
    </row>
    <row r="568" ht="14.25">
      <c r="D568" s="23"/>
    </row>
    <row r="569" ht="14.25">
      <c r="D569" s="23"/>
    </row>
    <row r="570" ht="14.25">
      <c r="D570" s="23"/>
    </row>
    <row r="571" ht="14.25">
      <c r="D571" s="23"/>
    </row>
    <row r="572" ht="14.25">
      <c r="D572" s="23"/>
    </row>
    <row r="573" ht="14.25">
      <c r="D573" s="23"/>
    </row>
    <row r="574" ht="14.25">
      <c r="D574" s="23"/>
    </row>
    <row r="575" ht="14.25">
      <c r="D575" s="23"/>
    </row>
    <row r="576" ht="14.25">
      <c r="D576" s="23"/>
    </row>
    <row r="577" ht="14.25">
      <c r="D577" s="23"/>
    </row>
    <row r="578" ht="14.25">
      <c r="D578" s="23"/>
    </row>
    <row r="579" ht="14.25">
      <c r="D579" s="23"/>
    </row>
    <row r="580" ht="14.25">
      <c r="D580" s="23"/>
    </row>
    <row r="581" ht="14.25">
      <c r="D581" s="23"/>
    </row>
    <row r="582" ht="14.25">
      <c r="D582" s="23"/>
    </row>
    <row r="583" ht="14.25">
      <c r="D583" s="23"/>
    </row>
    <row r="584" ht="14.25">
      <c r="D584" s="23"/>
    </row>
    <row r="585" ht="14.25">
      <c r="D585" s="23"/>
    </row>
    <row r="586" ht="14.25">
      <c r="D586" s="23"/>
    </row>
    <row r="587" ht="14.25">
      <c r="D587" s="23"/>
    </row>
    <row r="588" ht="14.25">
      <c r="D588" s="23"/>
    </row>
    <row r="589" ht="14.25">
      <c r="D589" s="23"/>
    </row>
    <row r="590" ht="14.25">
      <c r="D590" s="23"/>
    </row>
    <row r="591" ht="14.25">
      <c r="D591" s="23"/>
    </row>
    <row r="592" ht="14.25">
      <c r="D592" s="23"/>
    </row>
    <row r="593" ht="14.25">
      <c r="D593" s="23"/>
    </row>
    <row r="594" ht="14.25">
      <c r="D594" s="23"/>
    </row>
    <row r="595" ht="14.25">
      <c r="D595" s="23"/>
    </row>
    <row r="596" ht="14.25">
      <c r="D596" s="23"/>
    </row>
    <row r="597" ht="14.25">
      <c r="D597" s="23"/>
    </row>
    <row r="598" ht="14.25">
      <c r="D598" s="23"/>
    </row>
    <row r="599" ht="14.25">
      <c r="D599" s="23"/>
    </row>
    <row r="600" ht="14.25">
      <c r="D600" s="23"/>
    </row>
    <row r="601" ht="14.25">
      <c r="D601" s="23"/>
    </row>
    <row r="602" ht="14.25">
      <c r="D602" s="23"/>
    </row>
  </sheetData>
  <sheetProtection/>
  <mergeCells count="64">
    <mergeCell ref="A474:J474"/>
    <mergeCell ref="A451:J451"/>
    <mergeCell ref="A453:J453"/>
    <mergeCell ref="A430:J430"/>
    <mergeCell ref="A436:J436"/>
    <mergeCell ref="A447:J447"/>
    <mergeCell ref="A407:J407"/>
    <mergeCell ref="A433:J433"/>
    <mergeCell ref="A441:J441"/>
    <mergeCell ref="A450:J450"/>
    <mergeCell ref="A353:J353"/>
    <mergeCell ref="A369:J369"/>
    <mergeCell ref="A373:J373"/>
    <mergeCell ref="A377:J377"/>
    <mergeCell ref="A381:J381"/>
    <mergeCell ref="A352:J352"/>
    <mergeCell ref="A334:J334"/>
    <mergeCell ref="A341:J341"/>
    <mergeCell ref="A333:J333"/>
    <mergeCell ref="A337:J337"/>
    <mergeCell ref="A340:J340"/>
    <mergeCell ref="A350:J350"/>
    <mergeCell ref="A258:J258"/>
    <mergeCell ref="A299:J299"/>
    <mergeCell ref="A321:J321"/>
    <mergeCell ref="A238:J238"/>
    <mergeCell ref="A308:J308"/>
    <mergeCell ref="A309:J309"/>
    <mergeCell ref="A229:J229"/>
    <mergeCell ref="A231:J231"/>
    <mergeCell ref="A232:J232"/>
    <mergeCell ref="A234:J234"/>
    <mergeCell ref="A235:J235"/>
    <mergeCell ref="A237:J237"/>
    <mergeCell ref="A220:J220"/>
    <mergeCell ref="A222:J222"/>
    <mergeCell ref="A223:J223"/>
    <mergeCell ref="A225:J225"/>
    <mergeCell ref="A226:J226"/>
    <mergeCell ref="A228:J228"/>
    <mergeCell ref="A211:J211"/>
    <mergeCell ref="A213:J213"/>
    <mergeCell ref="A214:J214"/>
    <mergeCell ref="A216:J216"/>
    <mergeCell ref="A217:J217"/>
    <mergeCell ref="A219:J219"/>
    <mergeCell ref="A202:J202"/>
    <mergeCell ref="A204:J204"/>
    <mergeCell ref="A205:J205"/>
    <mergeCell ref="A207:J207"/>
    <mergeCell ref="A208:J208"/>
    <mergeCell ref="A210:J210"/>
    <mergeCell ref="A193:J193"/>
    <mergeCell ref="A195:J195"/>
    <mergeCell ref="A196:J196"/>
    <mergeCell ref="A198:J198"/>
    <mergeCell ref="A199:J199"/>
    <mergeCell ref="A201:J201"/>
    <mergeCell ref="A4:H4"/>
    <mergeCell ref="A133:J133"/>
    <mergeCell ref="A134:J134"/>
    <mergeCell ref="A135:J135"/>
    <mergeCell ref="A191:J191"/>
    <mergeCell ref="A192:J192"/>
  </mergeCells>
  <printOptions/>
  <pageMargins left="0.3937007874015748" right="0.3937007874015748" top="0.5905511811023623" bottom="0.3937007874015748" header="0.31496062992125984" footer="0.31496062992125984"/>
  <pageSetup horizontalDpi="600" verticalDpi="600" orientation="portrait" paperSize="9" scale="70" r:id="rId4"/>
  <rowBreaks count="9" manualBreakCount="9">
    <brk id="47" max="255" man="1"/>
    <brk id="98" max="255" man="1"/>
    <brk id="138" max="255" man="1"/>
    <brk id="186" max="255" man="1"/>
    <brk id="220" max="255" man="1"/>
    <brk id="258" max="255" man="1"/>
    <brk id="318" max="255" man="1"/>
    <brk id="354" max="255" man="1"/>
    <brk id="479" max="1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 Alain Décoppet</dc:creator>
  <cp:keywords/>
  <dc:description/>
  <cp:lastModifiedBy>Corinne Vonaesch</cp:lastModifiedBy>
  <cp:lastPrinted>2022-03-14T13:34:51Z</cp:lastPrinted>
  <dcterms:created xsi:type="dcterms:W3CDTF">2011-02-24T14:38:28Z</dcterms:created>
  <dcterms:modified xsi:type="dcterms:W3CDTF">2022-05-09T12:07:31Z</dcterms:modified>
  <cp:category/>
  <cp:version/>
  <cp:contentType/>
  <cp:contentStatus/>
</cp:coreProperties>
</file>